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showInkAnnotation="0" codeName="ThisWorkbook"/>
  <xr:revisionPtr revIDLastSave="0" documentId="8_{D5A0B881-92B7-47B7-AD34-E52D4B0DD849}" xr6:coauthVersionLast="47" xr6:coauthVersionMax="47" xr10:uidLastSave="{00000000-0000-0000-0000-000000000000}"/>
  <bookViews>
    <workbookView xWindow="-120" yWindow="-120" windowWidth="29040" windowHeight="15720" firstSheet="7" activeTab="15"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0"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266" l="1"/>
  <c r="M31" i="251" l="1"/>
  <c r="O122" i="188" s="1"/>
  <c r="O47" i="260" s="1"/>
  <c r="O62" i="260" s="1"/>
  <c r="O77" i="260" s="1"/>
  <c r="F7" i="269"/>
  <c r="F6" i="269"/>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F28" i="266" s="1"/>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J79" i="250"/>
  <c r="J80" i="250" s="1"/>
  <c r="J86" i="250" s="1"/>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F25" i="266" s="1"/>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E46" i="260"/>
  <c r="H45" i="260"/>
  <c r="G45" i="260"/>
  <c r="F45" i="260"/>
  <c r="H44" i="260"/>
  <c r="G44" i="260"/>
  <c r="F44" i="260"/>
  <c r="H43" i="260"/>
  <c r="G43" i="260"/>
  <c r="F43" i="260"/>
  <c r="H42" i="260"/>
  <c r="G42" i="260"/>
  <c r="F42" i="260"/>
  <c r="H41" i="260"/>
  <c r="G41" i="260"/>
  <c r="F41" i="260"/>
  <c r="H40" i="260"/>
  <c r="G40" i="260"/>
  <c r="F40" i="260"/>
  <c r="G36" i="260"/>
  <c r="G35" i="260"/>
  <c r="G34" i="260"/>
  <c r="G33" i="260"/>
  <c r="G32" i="260"/>
  <c r="G31" i="260"/>
  <c r="G30" i="260"/>
  <c r="G29" i="260"/>
  <c r="G28" i="260"/>
  <c r="G27" i="260"/>
  <c r="G26" i="260"/>
  <c r="G25" i="260"/>
  <c r="G21" i="260"/>
  <c r="G20" i="260"/>
  <c r="G19" i="260"/>
  <c r="G18" i="260"/>
  <c r="G17" i="260"/>
  <c r="G16" i="260"/>
  <c r="E16" i="260"/>
  <c r="G15" i="260"/>
  <c r="G14" i="260"/>
  <c r="G13" i="260"/>
  <c r="G12" i="260"/>
  <c r="G11" i="260"/>
  <c r="G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104" i="250" s="1"/>
  <c r="J105" i="250" s="1"/>
  <c r="J5" i="186"/>
  <c r="E5" i="186"/>
  <c r="E4" i="186"/>
  <c r="E3" i="186"/>
  <c r="E2" i="186"/>
  <c r="A1" i="186"/>
  <c r="E126" i="188"/>
  <c r="E51" i="260" s="1"/>
  <c r="E125" i="188"/>
  <c r="E50" i="260" s="1"/>
  <c r="E124" i="188"/>
  <c r="E49" i="260" s="1"/>
  <c r="E123" i="188"/>
  <c r="E48" i="260" s="1"/>
  <c r="E122" i="188"/>
  <c r="E47" i="260" s="1"/>
  <c r="E121" i="188"/>
  <c r="E120" i="188"/>
  <c r="E45" i="260" s="1"/>
  <c r="E119" i="188"/>
  <c r="E44" i="260" s="1"/>
  <c r="E118" i="188"/>
  <c r="E43" i="260" s="1"/>
  <c r="E117" i="188"/>
  <c r="E42" i="260" s="1"/>
  <c r="E116" i="188"/>
  <c r="E41" i="260" s="1"/>
  <c r="E115" i="188"/>
  <c r="E40" i="260" s="1"/>
  <c r="E112" i="188"/>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92" i="188"/>
  <c r="E15" i="260" s="1"/>
  <c r="E91" i="188"/>
  <c r="E14" i="260" s="1"/>
  <c r="E90" i="188"/>
  <c r="E13" i="260" s="1"/>
  <c r="E89" i="188"/>
  <c r="E12" i="260" s="1"/>
  <c r="E88" i="188"/>
  <c r="E11" i="260" s="1"/>
  <c r="E87" i="188"/>
  <c r="E10" i="260" s="1"/>
  <c r="F81" i="188"/>
  <c r="F74" i="188"/>
  <c r="F73" i="250" s="1"/>
  <c r="F67" i="188"/>
  <c r="F43" i="250" s="1"/>
  <c r="F60" i="188"/>
  <c r="F31" i="188"/>
  <c r="K35" i="213" s="1"/>
  <c r="K35" i="251" s="1"/>
  <c r="F26" i="188"/>
  <c r="J5" i="188"/>
  <c r="E5" i="188"/>
  <c r="E4" i="188"/>
  <c r="E3" i="188"/>
  <c r="E2" i="188"/>
  <c r="A1" i="188"/>
  <c r="E23" i="251"/>
  <c r="D23" i="251"/>
  <c r="C23" i="251"/>
  <c r="J22" i="251"/>
  <c r="I22" i="251"/>
  <c r="J19" i="251"/>
  <c r="I19" i="251"/>
  <c r="J16" i="251"/>
  <c r="I16" i="251"/>
  <c r="J13" i="251"/>
  <c r="I13" i="251"/>
  <c r="D8" i="251"/>
  <c r="C8" i="251"/>
  <c r="B8" i="251"/>
  <c r="E7" i="251"/>
  <c r="A1" i="251"/>
  <c r="E35" i="216"/>
  <c r="E35" i="251" s="1"/>
  <c r="D35" i="216"/>
  <c r="D35" i="251" s="1"/>
  <c r="C35" i="216"/>
  <c r="C35" i="251" s="1"/>
  <c r="B35" i="216"/>
  <c r="B35" i="251" s="1"/>
  <c r="E34" i="216"/>
  <c r="E34" i="251" s="1"/>
  <c r="D34" i="216"/>
  <c r="D34" i="251" s="1"/>
  <c r="C34" i="216"/>
  <c r="C34" i="251" s="1"/>
  <c r="B34" i="216"/>
  <c r="B34" i="251" s="1"/>
  <c r="E33" i="216"/>
  <c r="E33" i="251" s="1"/>
  <c r="D33" i="216"/>
  <c r="D33" i="251" s="1"/>
  <c r="C33" i="216"/>
  <c r="C33" i="251" s="1"/>
  <c r="B33" i="216"/>
  <c r="B33" i="251" s="1"/>
  <c r="E32" i="216"/>
  <c r="E32" i="251" s="1"/>
  <c r="D32" i="216"/>
  <c r="D32" i="251" s="1"/>
  <c r="C32" i="216"/>
  <c r="C32" i="251" s="1"/>
  <c r="B32" i="216"/>
  <c r="B32" i="251" s="1"/>
  <c r="E31" i="216"/>
  <c r="E31" i="251" s="1"/>
  <c r="D31" i="216"/>
  <c r="D31" i="251" s="1"/>
  <c r="C31" i="216"/>
  <c r="C31" i="251" s="1"/>
  <c r="B31" i="216"/>
  <c r="B31" i="251" s="1"/>
  <c r="E30" i="216"/>
  <c r="E30" i="251" s="1"/>
  <c r="D30" i="216"/>
  <c r="D30" i="251" s="1"/>
  <c r="C30" i="216"/>
  <c r="C30" i="251" s="1"/>
  <c r="B30" i="216"/>
  <c r="B30" i="251" s="1"/>
  <c r="E29" i="216"/>
  <c r="E29" i="251" s="1"/>
  <c r="D29" i="216"/>
  <c r="D29" i="251" s="1"/>
  <c r="C29" i="216"/>
  <c r="C29" i="251" s="1"/>
  <c r="B29" i="216"/>
  <c r="B29" i="251" s="1"/>
  <c r="E28" i="216"/>
  <c r="E28" i="251" s="1"/>
  <c r="D28" i="216"/>
  <c r="D28" i="251" s="1"/>
  <c r="C28" i="216"/>
  <c r="C28" i="251" s="1"/>
  <c r="B28" i="216"/>
  <c r="B28" i="251" s="1"/>
  <c r="E27" i="216"/>
  <c r="E27" i="251" s="1"/>
  <c r="D27" i="216"/>
  <c r="D27" i="251" s="1"/>
  <c r="C27" i="216"/>
  <c r="C27" i="251" s="1"/>
  <c r="B27" i="216"/>
  <c r="B27" i="251" s="1"/>
  <c r="E26" i="216"/>
  <c r="E26" i="251" s="1"/>
  <c r="D26" i="216"/>
  <c r="D26" i="251" s="1"/>
  <c r="C26" i="216"/>
  <c r="C26" i="251" s="1"/>
  <c r="B26" i="216"/>
  <c r="B26" i="251" s="1"/>
  <c r="E25" i="216"/>
  <c r="E25" i="251" s="1"/>
  <c r="D25" i="216"/>
  <c r="D25" i="251" s="1"/>
  <c r="C25" i="216"/>
  <c r="C25" i="251" s="1"/>
  <c r="B25" i="216"/>
  <c r="B25" i="251" s="1"/>
  <c r="E24" i="216"/>
  <c r="E24" i="251" s="1"/>
  <c r="D24" i="216"/>
  <c r="D24" i="251" s="1"/>
  <c r="C24" i="216"/>
  <c r="C24" i="251" s="1"/>
  <c r="B24" i="216"/>
  <c r="B24" i="251" s="1"/>
  <c r="E23" i="216"/>
  <c r="D23" i="216"/>
  <c r="C23" i="216"/>
  <c r="B23" i="216"/>
  <c r="B23" i="251" s="1"/>
  <c r="E22" i="216"/>
  <c r="E22" i="251" s="1"/>
  <c r="D22" i="216"/>
  <c r="D22" i="251" s="1"/>
  <c r="C22" i="216"/>
  <c r="C22" i="251" s="1"/>
  <c r="B22" i="216"/>
  <c r="B22" i="251" s="1"/>
  <c r="E21" i="216"/>
  <c r="E21" i="251" s="1"/>
  <c r="D21" i="216"/>
  <c r="D21" i="251" s="1"/>
  <c r="C21" i="216"/>
  <c r="C21" i="251" s="1"/>
  <c r="B21" i="216"/>
  <c r="B21" i="251" s="1"/>
  <c r="E20" i="216"/>
  <c r="E20" i="251" s="1"/>
  <c r="D20" i="216"/>
  <c r="D20" i="251" s="1"/>
  <c r="C20" i="216"/>
  <c r="C20" i="251" s="1"/>
  <c r="B20" i="216"/>
  <c r="B20" i="251" s="1"/>
  <c r="E19" i="216"/>
  <c r="E19" i="251" s="1"/>
  <c r="D19" i="216"/>
  <c r="D19" i="251" s="1"/>
  <c r="C19" i="216"/>
  <c r="C19" i="251" s="1"/>
  <c r="B19" i="216"/>
  <c r="B19" i="251" s="1"/>
  <c r="E18" i="216"/>
  <c r="E18" i="251" s="1"/>
  <c r="D18" i="216"/>
  <c r="D18" i="251" s="1"/>
  <c r="C18" i="216"/>
  <c r="C18" i="251" s="1"/>
  <c r="B18" i="216"/>
  <c r="B18" i="251" s="1"/>
  <c r="E17" i="216"/>
  <c r="E17" i="251" s="1"/>
  <c r="D17" i="216"/>
  <c r="D17" i="251" s="1"/>
  <c r="C17" i="216"/>
  <c r="C17" i="251" s="1"/>
  <c r="B17" i="216"/>
  <c r="B17" i="251" s="1"/>
  <c r="E16" i="216"/>
  <c r="E16" i="251" s="1"/>
  <c r="D16" i="216"/>
  <c r="D16" i="251" s="1"/>
  <c r="C16" i="216"/>
  <c r="C16" i="251" s="1"/>
  <c r="B16" i="216"/>
  <c r="B16" i="251" s="1"/>
  <c r="E15" i="216"/>
  <c r="E15" i="251" s="1"/>
  <c r="D15" i="216"/>
  <c r="D15" i="251" s="1"/>
  <c r="C15" i="216"/>
  <c r="C15" i="251" s="1"/>
  <c r="B15" i="216"/>
  <c r="B15" i="251" s="1"/>
  <c r="E14" i="216"/>
  <c r="E14" i="251" s="1"/>
  <c r="D14" i="216"/>
  <c r="D14" i="251" s="1"/>
  <c r="C14" i="216"/>
  <c r="C14" i="251" s="1"/>
  <c r="B14" i="216"/>
  <c r="B14" i="251" s="1"/>
  <c r="E13" i="216"/>
  <c r="E13" i="251" s="1"/>
  <c r="D13" i="216"/>
  <c r="D13" i="251" s="1"/>
  <c r="C13" i="216"/>
  <c r="C13" i="251" s="1"/>
  <c r="B13" i="216"/>
  <c r="B13" i="251" s="1"/>
  <c r="E12" i="216"/>
  <c r="E12" i="251" s="1"/>
  <c r="D12" i="216"/>
  <c r="D12" i="251" s="1"/>
  <c r="C12" i="216"/>
  <c r="C12" i="251" s="1"/>
  <c r="B12" i="216"/>
  <c r="B12" i="251" s="1"/>
  <c r="E11" i="216"/>
  <c r="E11" i="251" s="1"/>
  <c r="D11" i="216"/>
  <c r="D11" i="251" s="1"/>
  <c r="C11" i="216"/>
  <c r="C11" i="251" s="1"/>
  <c r="B11" i="216"/>
  <c r="B11" i="251" s="1"/>
  <c r="E10" i="216"/>
  <c r="E10" i="251" s="1"/>
  <c r="D10" i="216"/>
  <c r="D10" i="251" s="1"/>
  <c r="C10" i="216"/>
  <c r="C10" i="251" s="1"/>
  <c r="B10" i="216"/>
  <c r="B10" i="251" s="1"/>
  <c r="E9" i="216"/>
  <c r="E9" i="251" s="1"/>
  <c r="D9" i="216"/>
  <c r="D9" i="251" s="1"/>
  <c r="C9" i="216"/>
  <c r="C9" i="251" s="1"/>
  <c r="B9" i="216"/>
  <c r="B9" i="251" s="1"/>
  <c r="E8" i="216"/>
  <c r="E8" i="251" s="1"/>
  <c r="D8" i="216"/>
  <c r="C8" i="216"/>
  <c r="B8" i="216"/>
  <c r="E7" i="216"/>
  <c r="D7" i="216"/>
  <c r="D7" i="251" s="1"/>
  <c r="C7" i="216"/>
  <c r="C7" i="251" s="1"/>
  <c r="B7" i="216"/>
  <c r="B7" i="251" s="1"/>
  <c r="E6" i="216"/>
  <c r="E6" i="251" s="1"/>
  <c r="D6" i="216"/>
  <c r="D6" i="251" s="1"/>
  <c r="C6" i="216"/>
  <c r="C6" i="251" s="1"/>
  <c r="B6" i="216"/>
  <c r="B6" i="251" s="1"/>
  <c r="E5" i="216"/>
  <c r="E5" i="251" s="1"/>
  <c r="D5" i="216"/>
  <c r="D5" i="251" s="1"/>
  <c r="C5" i="216"/>
  <c r="C5" i="251" s="1"/>
  <c r="B5" i="216"/>
  <c r="B5" i="251" s="1"/>
  <c r="E4" i="216"/>
  <c r="E4" i="251" s="1"/>
  <c r="D4" i="216"/>
  <c r="D4" i="251" s="1"/>
  <c r="C4" i="216"/>
  <c r="C4" i="251" s="1"/>
  <c r="B4" i="216"/>
  <c r="B4" i="251" s="1"/>
  <c r="A1" i="216"/>
  <c r="M35" i="251"/>
  <c r="O126" i="188" s="1"/>
  <c r="O51" i="260" s="1"/>
  <c r="O66" i="260" s="1"/>
  <c r="O81" i="260" s="1"/>
  <c r="G35" i="213"/>
  <c r="G35" i="251" s="1"/>
  <c r="F35" i="213"/>
  <c r="F35" i="251" s="1"/>
  <c r="F98" i="188" s="1"/>
  <c r="F21" i="260" s="1"/>
  <c r="A35" i="213"/>
  <c r="A35" i="216" s="1"/>
  <c r="A35" i="251" s="1"/>
  <c r="M34" i="251"/>
  <c r="O125" i="188" s="1"/>
  <c r="O50" i="260" s="1"/>
  <c r="O65" i="260" s="1"/>
  <c r="O80" i="260" s="1"/>
  <c r="L34" i="213"/>
  <c r="L34" i="251" s="1"/>
  <c r="N125" i="188" s="1"/>
  <c r="N50" i="260" s="1"/>
  <c r="N65" i="260" s="1"/>
  <c r="N80" i="260" s="1"/>
  <c r="H34" i="213"/>
  <c r="H34" i="251" s="1"/>
  <c r="J125" i="188" s="1"/>
  <c r="J50" i="260" s="1"/>
  <c r="J65" i="260" s="1"/>
  <c r="J80" i="260" s="1"/>
  <c r="A34" i="213"/>
  <c r="A34" i="216" s="1"/>
  <c r="A34" i="251" s="1"/>
  <c r="M33" i="251"/>
  <c r="O124" i="188" s="1"/>
  <c r="O49" i="260" s="1"/>
  <c r="O64" i="260" s="1"/>
  <c r="O79" i="260" s="1"/>
  <c r="L33" i="213"/>
  <c r="L33" i="251" s="1"/>
  <c r="N124" i="188" s="1"/>
  <c r="N49" i="260" s="1"/>
  <c r="N64" i="260" s="1"/>
  <c r="N79" i="260" s="1"/>
  <c r="K33" i="213"/>
  <c r="K33" i="251" s="1"/>
  <c r="F110" i="188" s="1"/>
  <c r="F34" i="260" s="1"/>
  <c r="H33" i="213"/>
  <c r="H33" i="251" s="1"/>
  <c r="J124" i="188" s="1"/>
  <c r="J49" i="260" s="1"/>
  <c r="J64" i="260" s="1"/>
  <c r="J79" i="260" s="1"/>
  <c r="A33" i="213"/>
  <c r="A33" i="216" s="1"/>
  <c r="A33" i="251" s="1"/>
  <c r="J32" i="213"/>
  <c r="J32" i="251" s="1"/>
  <c r="L123" i="188" s="1"/>
  <c r="L48" i="260" s="1"/>
  <c r="L63" i="260" s="1"/>
  <c r="L78" i="260" s="1"/>
  <c r="H32" i="213"/>
  <c r="H32" i="251" s="1"/>
  <c r="J123" i="188" s="1"/>
  <c r="J48" i="260" s="1"/>
  <c r="J63" i="260" s="1"/>
  <c r="J78" i="260" s="1"/>
  <c r="G32" i="213"/>
  <c r="G32" i="251" s="1"/>
  <c r="F32" i="213"/>
  <c r="F32" i="251" s="1"/>
  <c r="F95" i="188" s="1"/>
  <c r="F18" i="260" s="1"/>
  <c r="A32" i="213"/>
  <c r="A32" i="216" s="1"/>
  <c r="A32" i="251" s="1"/>
  <c r="F31" i="213"/>
  <c r="F31" i="251" s="1"/>
  <c r="F94" i="188" s="1"/>
  <c r="F17" i="260" s="1"/>
  <c r="A31" i="213"/>
  <c r="A31" i="216" s="1"/>
  <c r="A31" i="251" s="1"/>
  <c r="M30" i="251"/>
  <c r="O121" i="188" s="1"/>
  <c r="O46" i="260" s="1"/>
  <c r="O61" i="260" s="1"/>
  <c r="O76" i="260" s="1"/>
  <c r="K30" i="213"/>
  <c r="K30" i="251" s="1"/>
  <c r="J30" i="213"/>
  <c r="J30" i="251" s="1"/>
  <c r="L121" i="188" s="1"/>
  <c r="L46" i="260" s="1"/>
  <c r="L61" i="260" s="1"/>
  <c r="L76" i="260" s="1"/>
  <c r="H30" i="213"/>
  <c r="H30" i="251" s="1"/>
  <c r="J121" i="188" s="1"/>
  <c r="J46" i="260" s="1"/>
  <c r="J61" i="260" s="1"/>
  <c r="J76" i="260" s="1"/>
  <c r="F30" i="213"/>
  <c r="F30" i="251" s="1"/>
  <c r="F93" i="188" s="1"/>
  <c r="F16" i="260" s="1"/>
  <c r="A30" i="213"/>
  <c r="A30" i="216" s="1"/>
  <c r="A30" i="251" s="1"/>
  <c r="I29" i="213"/>
  <c r="I29" i="251" s="1"/>
  <c r="K120" i="188" s="1"/>
  <c r="K45" i="260" s="1"/>
  <c r="K60" i="260" s="1"/>
  <c r="K75" i="260" s="1"/>
  <c r="H29" i="213"/>
  <c r="H29" i="251" s="1"/>
  <c r="J120" i="188" s="1"/>
  <c r="J45" i="260" s="1"/>
  <c r="J60" i="260" s="1"/>
  <c r="J75" i="260" s="1"/>
  <c r="G29" i="213"/>
  <c r="G29" i="251" s="1"/>
  <c r="F29" i="213"/>
  <c r="F29" i="251" s="1"/>
  <c r="F92" i="188" s="1"/>
  <c r="F15" i="260" s="1"/>
  <c r="A29" i="213"/>
  <c r="A29" i="216" s="1"/>
  <c r="A29" i="251" s="1"/>
  <c r="K28" i="213"/>
  <c r="K28" i="251" s="1"/>
  <c r="G28" i="213"/>
  <c r="G28" i="251" s="1"/>
  <c r="A28" i="213"/>
  <c r="A28" i="216" s="1"/>
  <c r="A28" i="251" s="1"/>
  <c r="K27" i="213"/>
  <c r="K27" i="251" s="1"/>
  <c r="I27" i="213"/>
  <c r="H27" i="213"/>
  <c r="H27" i="251" s="1"/>
  <c r="J118" i="188" s="1"/>
  <c r="J43" i="260" s="1"/>
  <c r="J58" i="260" s="1"/>
  <c r="J73" i="260" s="1"/>
  <c r="G27" i="213"/>
  <c r="G27" i="251" s="1"/>
  <c r="A27" i="213"/>
  <c r="A27" i="216" s="1"/>
  <c r="A27" i="251" s="1"/>
  <c r="L26" i="213"/>
  <c r="L26" i="251" s="1"/>
  <c r="N117" i="188" s="1"/>
  <c r="N42" i="260" s="1"/>
  <c r="N57" i="260" s="1"/>
  <c r="N72" i="260" s="1"/>
  <c r="K26" i="213"/>
  <c r="K26" i="251" s="1"/>
  <c r="I26" i="213"/>
  <c r="I26" i="251" s="1"/>
  <c r="K117" i="188" s="1"/>
  <c r="K42" i="260" s="1"/>
  <c r="K57" i="260" s="1"/>
  <c r="K72" i="260" s="1"/>
  <c r="H26" i="213"/>
  <c r="H26" i="251" s="1"/>
  <c r="J117" i="188" s="1"/>
  <c r="J42" i="260" s="1"/>
  <c r="J57" i="260" s="1"/>
  <c r="J72" i="260" s="1"/>
  <c r="A26" i="213"/>
  <c r="A26" i="216" s="1"/>
  <c r="A26" i="251" s="1"/>
  <c r="M25" i="251"/>
  <c r="O116" i="188" s="1"/>
  <c r="O41" i="260" s="1"/>
  <c r="O56" i="260" s="1"/>
  <c r="O71" i="260" s="1"/>
  <c r="L25" i="213"/>
  <c r="L25" i="251" s="1"/>
  <c r="N116" i="188" s="1"/>
  <c r="N41" i="260" s="1"/>
  <c r="N56" i="260" s="1"/>
  <c r="N71" i="260" s="1"/>
  <c r="H25" i="213"/>
  <c r="H25" i="251" s="1"/>
  <c r="J116" i="188" s="1"/>
  <c r="J41" i="260" s="1"/>
  <c r="J56" i="260" s="1"/>
  <c r="J71" i="260" s="1"/>
  <c r="G25" i="213"/>
  <c r="G25" i="251" s="1"/>
  <c r="F25" i="213"/>
  <c r="F25" i="251" s="1"/>
  <c r="F88" i="188" s="1"/>
  <c r="F11" i="260" s="1"/>
  <c r="A25" i="213"/>
  <c r="A25" i="216" s="1"/>
  <c r="A25" i="251" s="1"/>
  <c r="L24" i="213"/>
  <c r="K24" i="213"/>
  <c r="K24" i="251" s="1"/>
  <c r="I24" i="213"/>
  <c r="I24" i="251" s="1"/>
  <c r="K115" i="188" s="1"/>
  <c r="K40" i="260" s="1"/>
  <c r="K55" i="260" s="1"/>
  <c r="K70" i="260" s="1"/>
  <c r="A24" i="213"/>
  <c r="A24" i="216" s="1"/>
  <c r="A24" i="251" s="1"/>
  <c r="A23" i="213"/>
  <c r="A23" i="216" s="1"/>
  <c r="A23" i="251" s="1"/>
  <c r="M22" i="213"/>
  <c r="M22" i="251" s="1"/>
  <c r="L22" i="213"/>
  <c r="K22" i="213"/>
  <c r="K22" i="251" s="1"/>
  <c r="A22" i="213"/>
  <c r="A22" i="216" s="1"/>
  <c r="A22" i="251" s="1"/>
  <c r="M21" i="213"/>
  <c r="M21" i="251" s="1"/>
  <c r="I21" i="213"/>
  <c r="A21" i="213"/>
  <c r="A21" i="216" s="1"/>
  <c r="A21" i="251" s="1"/>
  <c r="A20" i="213"/>
  <c r="A20" i="216" s="1"/>
  <c r="A20" i="251" s="1"/>
  <c r="A19" i="213"/>
  <c r="A19" i="216" s="1"/>
  <c r="A19" i="251" s="1"/>
  <c r="J18" i="213"/>
  <c r="J18" i="251" s="1"/>
  <c r="A18" i="213"/>
  <c r="A18" i="216" s="1"/>
  <c r="A18" i="251" s="1"/>
  <c r="A17" i="213"/>
  <c r="A17" i="216" s="1"/>
  <c r="A17" i="251" s="1"/>
  <c r="M16" i="213"/>
  <c r="M16" i="251" s="1"/>
  <c r="L16" i="213"/>
  <c r="K16" i="213"/>
  <c r="K16" i="251" s="1"/>
  <c r="A16" i="213"/>
  <c r="A16" i="216" s="1"/>
  <c r="A16" i="251" s="1"/>
  <c r="I15" i="213"/>
  <c r="I15" i="251" s="1"/>
  <c r="A15" i="213"/>
  <c r="A15" i="216" s="1"/>
  <c r="A15" i="251" s="1"/>
  <c r="A14" i="213"/>
  <c r="A14" i="216" s="1"/>
  <c r="A14" i="251" s="1"/>
  <c r="M13" i="213"/>
  <c r="M13" i="251" s="1"/>
  <c r="L13" i="213"/>
  <c r="L14" i="213" s="1"/>
  <c r="L14" i="251" s="1"/>
  <c r="N58" i="188" s="1"/>
  <c r="N12" i="250" s="1"/>
  <c r="A13" i="213"/>
  <c r="A13" i="216" s="1"/>
  <c r="A13" i="251" s="1"/>
  <c r="J12" i="213"/>
  <c r="J14" i="213" s="1"/>
  <c r="J14" i="251" s="1"/>
  <c r="L58" i="188" s="1"/>
  <c r="L12" i="250" s="1"/>
  <c r="I12" i="213"/>
  <c r="I12" i="251" s="1"/>
  <c r="A12" i="213"/>
  <c r="A12" i="216" s="1"/>
  <c r="A12" i="251" s="1"/>
  <c r="A11" i="213"/>
  <c r="A11" i="216" s="1"/>
  <c r="A11" i="251" s="1"/>
  <c r="A10" i="213"/>
  <c r="A10" i="216" s="1"/>
  <c r="A10" i="251" s="1"/>
  <c r="A9" i="213"/>
  <c r="A9" i="216" s="1"/>
  <c r="A9" i="251" s="1"/>
  <c r="A8" i="213"/>
  <c r="A8" i="216" s="1"/>
  <c r="A8" i="251" s="1"/>
  <c r="I7" i="213"/>
  <c r="I7" i="251" s="1"/>
  <c r="A7" i="213"/>
  <c r="A7" i="216" s="1"/>
  <c r="A7" i="251" s="1"/>
  <c r="L6" i="213"/>
  <c r="L6" i="251" s="1"/>
  <c r="K6" i="213"/>
  <c r="K6" i="251" s="1"/>
  <c r="J6" i="213"/>
  <c r="A6" i="213"/>
  <c r="A6" i="216" s="1"/>
  <c r="A6" i="251" s="1"/>
  <c r="I5" i="213"/>
  <c r="I5" i="251" s="1"/>
  <c r="A5" i="213"/>
  <c r="A5" i="216" s="1"/>
  <c r="A5" i="251" s="1"/>
  <c r="M4" i="213"/>
  <c r="M4" i="251" s="1"/>
  <c r="L4" i="213"/>
  <c r="L4" i="251" s="1"/>
  <c r="J4" i="213"/>
  <c r="I4" i="213"/>
  <c r="I4" i="251" s="1"/>
  <c r="A4" i="213"/>
  <c r="A4" i="216" s="1"/>
  <c r="A4" i="251" s="1"/>
  <c r="A1" i="213"/>
  <c r="A1" i="263"/>
  <c r="B11" i="263" s="1"/>
  <c r="A1" i="177"/>
  <c r="F27" i="266"/>
  <c r="F26" i="266"/>
  <c r="A1" i="266"/>
  <c r="J113" i="250" l="1"/>
  <c r="I17" i="213"/>
  <c r="I17" i="251" s="1"/>
  <c r="K65" i="188" s="1"/>
  <c r="K42" i="250" s="1"/>
  <c r="M6" i="213"/>
  <c r="M6" i="251" s="1"/>
  <c r="K13" i="213"/>
  <c r="K13" i="251" s="1"/>
  <c r="F28" i="213"/>
  <c r="F28" i="251" s="1"/>
  <c r="F91" i="188" s="1"/>
  <c r="F14" i="260" s="1"/>
  <c r="I30" i="213"/>
  <c r="I30" i="251" s="1"/>
  <c r="K121" i="188" s="1"/>
  <c r="K46" i="260" s="1"/>
  <c r="K61" i="260" s="1"/>
  <c r="K76" i="260" s="1"/>
  <c r="I32" i="213"/>
  <c r="I32" i="251" s="1"/>
  <c r="K123" i="188" s="1"/>
  <c r="K48" i="260" s="1"/>
  <c r="K63" i="260" s="1"/>
  <c r="K78" i="260" s="1"/>
  <c r="J118" i="250"/>
  <c r="J119" i="250" s="1"/>
  <c r="J121" i="250" s="1"/>
  <c r="J5" i="267"/>
  <c r="J23" i="250"/>
  <c r="J28" i="250"/>
  <c r="J29" i="250" s="1"/>
  <c r="J31" i="250" s="1"/>
  <c r="J5" i="260"/>
  <c r="K4" i="213"/>
  <c r="K4" i="251" s="1"/>
  <c r="J7" i="213"/>
  <c r="J7" i="251" s="1"/>
  <c r="K19" i="213"/>
  <c r="K19" i="251" s="1"/>
  <c r="J24" i="213"/>
  <c r="J24" i="251" s="1"/>
  <c r="L115" i="188" s="1"/>
  <c r="L40" i="260" s="1"/>
  <c r="L55" i="260" s="1"/>
  <c r="L70" i="260" s="1"/>
  <c r="J26" i="213"/>
  <c r="J26" i="251" s="1"/>
  <c r="L117" i="188" s="1"/>
  <c r="L42" i="260" s="1"/>
  <c r="L57" i="260" s="1"/>
  <c r="L72" i="260" s="1"/>
  <c r="L28" i="213"/>
  <c r="L28" i="251" s="1"/>
  <c r="N119" i="188" s="1"/>
  <c r="N44" i="260" s="1"/>
  <c r="N59" i="260" s="1"/>
  <c r="N74" i="260" s="1"/>
  <c r="L30" i="213"/>
  <c r="L30" i="251" s="1"/>
  <c r="N121" i="188" s="1"/>
  <c r="N46" i="260" s="1"/>
  <c r="N61" i="260" s="1"/>
  <c r="N76" i="260" s="1"/>
  <c r="G33" i="213"/>
  <c r="G33" i="251" s="1"/>
  <c r="L35" i="213"/>
  <c r="L35" i="251" s="1"/>
  <c r="N126" i="188" s="1"/>
  <c r="N51" i="260" s="1"/>
  <c r="N66" i="260" s="1"/>
  <c r="N81" i="260" s="1"/>
  <c r="J109" i="250"/>
  <c r="J110" i="250" s="1"/>
  <c r="J116" i="250" s="1"/>
  <c r="J20" i="213"/>
  <c r="J20" i="251" s="1"/>
  <c r="L72" i="188" s="1"/>
  <c r="L72" i="250" s="1"/>
  <c r="J74" i="250"/>
  <c r="J75" i="250" s="1"/>
  <c r="J77" i="250" s="1"/>
  <c r="I14" i="213"/>
  <c r="I14" i="251" s="1"/>
  <c r="K58" i="188" s="1"/>
  <c r="K12" i="250" s="1"/>
  <c r="J15" i="213"/>
  <c r="L19" i="213"/>
  <c r="L20" i="213" s="1"/>
  <c r="L20" i="251" s="1"/>
  <c r="N72" i="188" s="1"/>
  <c r="N72" i="250" s="1"/>
  <c r="L27" i="213"/>
  <c r="L27" i="251" s="1"/>
  <c r="N118" i="188" s="1"/>
  <c r="N43" i="260" s="1"/>
  <c r="N58" i="260" s="1"/>
  <c r="N73" i="260" s="1"/>
  <c r="J29" i="213"/>
  <c r="J29" i="251" s="1"/>
  <c r="L120" i="188" s="1"/>
  <c r="L45" i="260" s="1"/>
  <c r="L60" i="260" s="1"/>
  <c r="L75" i="260" s="1"/>
  <c r="K31" i="213"/>
  <c r="K31" i="251" s="1"/>
  <c r="I33" i="213"/>
  <c r="I33" i="251" s="1"/>
  <c r="K124" i="188" s="1"/>
  <c r="K49" i="260" s="1"/>
  <c r="K64" i="260" s="1"/>
  <c r="K79" i="260" s="1"/>
  <c r="H35" i="213"/>
  <c r="H35" i="251" s="1"/>
  <c r="J126" i="188" s="1"/>
  <c r="J51" i="260" s="1"/>
  <c r="J66" i="260" s="1"/>
  <c r="J81" i="260" s="1"/>
  <c r="J88" i="250"/>
  <c r="J89" i="250" s="1"/>
  <c r="J91" i="250" s="1"/>
  <c r="I6" i="213"/>
  <c r="I6" i="251" s="1"/>
  <c r="M19" i="213"/>
  <c r="M19" i="251" s="1"/>
  <c r="H24" i="213"/>
  <c r="H24" i="251" s="1"/>
  <c r="J115" i="188" s="1"/>
  <c r="J40" i="260" s="1"/>
  <c r="J55" i="260" s="1"/>
  <c r="J70" i="260" s="1"/>
  <c r="F26" i="213"/>
  <c r="F26" i="251" s="1"/>
  <c r="F89" i="188" s="1"/>
  <c r="F12" i="260" s="1"/>
  <c r="M27" i="251"/>
  <c r="O118" i="188" s="1"/>
  <c r="O43" i="260" s="1"/>
  <c r="O58" i="260" s="1"/>
  <c r="O73" i="260" s="1"/>
  <c r="K29" i="213"/>
  <c r="K29" i="251" s="1"/>
  <c r="L31" i="213"/>
  <c r="L31" i="251" s="1"/>
  <c r="N122" i="188" s="1"/>
  <c r="N47" i="260" s="1"/>
  <c r="N62" i="260" s="1"/>
  <c r="N77" i="260" s="1"/>
  <c r="J33" i="213"/>
  <c r="J33" i="251" s="1"/>
  <c r="L124" i="188" s="1"/>
  <c r="L49" i="260" s="1"/>
  <c r="L64" i="260" s="1"/>
  <c r="L79" i="260" s="1"/>
  <c r="J5" i="250"/>
  <c r="M118" i="188"/>
  <c r="M43" i="260" s="1"/>
  <c r="M58" i="260" s="1"/>
  <c r="M73" i="260" s="1"/>
  <c r="F104" i="188"/>
  <c r="F28" i="260" s="1"/>
  <c r="L19" i="251"/>
  <c r="L22" i="251"/>
  <c r="L23" i="213"/>
  <c r="L23" i="251" s="1"/>
  <c r="N79" i="188" s="1"/>
  <c r="N102" i="250" s="1"/>
  <c r="M126" i="188"/>
  <c r="M51" i="260" s="1"/>
  <c r="M66" i="260" s="1"/>
  <c r="M81" i="260" s="1"/>
  <c r="F112" i="188"/>
  <c r="F36" i="260" s="1"/>
  <c r="J6" i="251"/>
  <c r="M124" i="188"/>
  <c r="M49" i="260" s="1"/>
  <c r="M64" i="260" s="1"/>
  <c r="M79" i="260" s="1"/>
  <c r="L13" i="251"/>
  <c r="F103" i="250"/>
  <c r="F82" i="188"/>
  <c r="J14" i="250"/>
  <c r="J15" i="250" s="1"/>
  <c r="J17" i="250" s="1"/>
  <c r="J58" i="250"/>
  <c r="J59" i="250" s="1"/>
  <c r="J61" i="250" s="1"/>
  <c r="J19" i="250"/>
  <c r="J20" i="250" s="1"/>
  <c r="J26" i="250" s="1"/>
  <c r="J83" i="250"/>
  <c r="J49" i="250"/>
  <c r="J50" i="250" s="1"/>
  <c r="J56" i="250" s="1"/>
  <c r="I21" i="251"/>
  <c r="I23" i="213"/>
  <c r="I23" i="251" s="1"/>
  <c r="K79" i="188" s="1"/>
  <c r="K102" i="250" s="1"/>
  <c r="J12" i="251"/>
  <c r="F36" i="188"/>
  <c r="F59" i="188" s="1"/>
  <c r="F22" i="250" s="1"/>
  <c r="J35" i="213"/>
  <c r="J35" i="251" s="1"/>
  <c r="L126" i="188" s="1"/>
  <c r="L51" i="260" s="1"/>
  <c r="L66" i="260" s="1"/>
  <c r="L81" i="260" s="1"/>
  <c r="G34" i="213"/>
  <c r="G34" i="251" s="1"/>
  <c r="M32" i="251"/>
  <c r="O123" i="188" s="1"/>
  <c r="O48" i="260" s="1"/>
  <c r="O63" i="260" s="1"/>
  <c r="O78" i="260" s="1"/>
  <c r="J31" i="213"/>
  <c r="J31" i="251" s="1"/>
  <c r="L122" i="188" s="1"/>
  <c r="L47" i="260" s="1"/>
  <c r="L62" i="260" s="1"/>
  <c r="L77" i="260" s="1"/>
  <c r="G30" i="213"/>
  <c r="G30" i="251" s="1"/>
  <c r="M28" i="251"/>
  <c r="O119" i="188" s="1"/>
  <c r="O44" i="260" s="1"/>
  <c r="O59" i="260" s="1"/>
  <c r="O74" i="260" s="1"/>
  <c r="J27" i="213"/>
  <c r="J27" i="251" s="1"/>
  <c r="L118" i="188" s="1"/>
  <c r="L43" i="260" s="1"/>
  <c r="L58" i="260" s="1"/>
  <c r="L73" i="260" s="1"/>
  <c r="G26" i="213"/>
  <c r="G26" i="251" s="1"/>
  <c r="M24" i="251"/>
  <c r="O115" i="188" s="1"/>
  <c r="O40" i="260" s="1"/>
  <c r="O55" i="260" s="1"/>
  <c r="O70" i="260" s="1"/>
  <c r="I18" i="213"/>
  <c r="K15" i="213"/>
  <c r="L12" i="213"/>
  <c r="L12" i="251" s="1"/>
  <c r="M7" i="213"/>
  <c r="M7" i="251" s="1"/>
  <c r="M5" i="213"/>
  <c r="M5" i="251" s="1"/>
  <c r="F33" i="188"/>
  <c r="I35" i="213"/>
  <c r="I35" i="251" s="1"/>
  <c r="K126" i="188" s="1"/>
  <c r="K51" i="260" s="1"/>
  <c r="K66" i="260" s="1"/>
  <c r="K81" i="260" s="1"/>
  <c r="F34" i="213"/>
  <c r="F34" i="251" s="1"/>
  <c r="F97" i="188" s="1"/>
  <c r="F20" i="260" s="1"/>
  <c r="L32" i="213"/>
  <c r="L32" i="251" s="1"/>
  <c r="N123" i="188" s="1"/>
  <c r="N48" i="260" s="1"/>
  <c r="N63" i="260" s="1"/>
  <c r="N78" i="260" s="1"/>
  <c r="K10" i="186"/>
  <c r="K28" i="250" s="1"/>
  <c r="J5" i="213"/>
  <c r="J5" i="251" s="1"/>
  <c r="K7" i="213"/>
  <c r="K7" i="251" s="1"/>
  <c r="K12" i="213"/>
  <c r="L15" i="213"/>
  <c r="L15" i="251" s="1"/>
  <c r="K18" i="213"/>
  <c r="J21" i="213"/>
  <c r="I25" i="213"/>
  <c r="I25" i="251" s="1"/>
  <c r="K116" i="188" s="1"/>
  <c r="K41" i="260" s="1"/>
  <c r="K56" i="260" s="1"/>
  <c r="K71" i="260" s="1"/>
  <c r="M26" i="251"/>
  <c r="O117" i="188" s="1"/>
  <c r="O42" i="260" s="1"/>
  <c r="O57" i="260" s="1"/>
  <c r="O72" i="260" s="1"/>
  <c r="H28" i="213"/>
  <c r="H28" i="251" s="1"/>
  <c r="J119" i="188" s="1"/>
  <c r="J44" i="260" s="1"/>
  <c r="J59" i="260" s="1"/>
  <c r="J74" i="260" s="1"/>
  <c r="L29" i="213"/>
  <c r="L29" i="251" s="1"/>
  <c r="N120" i="188" s="1"/>
  <c r="N45" i="260" s="1"/>
  <c r="N60" i="260" s="1"/>
  <c r="N75" i="260" s="1"/>
  <c r="G31" i="213"/>
  <c r="G31" i="251" s="1"/>
  <c r="K32" i="213"/>
  <c r="K32" i="251" s="1"/>
  <c r="M123" i="188" s="1"/>
  <c r="M48" i="260" s="1"/>
  <c r="M63" i="260" s="1"/>
  <c r="M78" i="260" s="1"/>
  <c r="I34" i="213"/>
  <c r="I34" i="251" s="1"/>
  <c r="K125" i="188" s="1"/>
  <c r="K50" i="260" s="1"/>
  <c r="K65" i="260" s="1"/>
  <c r="K80" i="260" s="1"/>
  <c r="F37" i="188"/>
  <c r="F66" i="188" s="1"/>
  <c r="F52" i="250" s="1"/>
  <c r="K5" i="213"/>
  <c r="K5" i="251" s="1"/>
  <c r="L7" i="213"/>
  <c r="M12" i="213"/>
  <c r="M12" i="251" s="1"/>
  <c r="M15" i="213"/>
  <c r="M15" i="251" s="1"/>
  <c r="L18" i="213"/>
  <c r="L18" i="251" s="1"/>
  <c r="K21" i="213"/>
  <c r="F24" i="213"/>
  <c r="F24" i="251" s="1"/>
  <c r="F87" i="188" s="1"/>
  <c r="F10" i="260" s="1"/>
  <c r="J25" i="213"/>
  <c r="J25" i="251" s="1"/>
  <c r="L116" i="188" s="1"/>
  <c r="L41" i="260" s="1"/>
  <c r="L56" i="260" s="1"/>
  <c r="L71" i="260" s="1"/>
  <c r="I28" i="213"/>
  <c r="I28" i="251" s="1"/>
  <c r="K119" i="188" s="1"/>
  <c r="K44" i="260" s="1"/>
  <c r="K59" i="260" s="1"/>
  <c r="K74" i="260" s="1"/>
  <c r="M29" i="251"/>
  <c r="O120" i="188" s="1"/>
  <c r="O45" i="260" s="1"/>
  <c r="O60" i="260" s="1"/>
  <c r="O75" i="260" s="1"/>
  <c r="H31" i="213"/>
  <c r="H31" i="251" s="1"/>
  <c r="J122" i="188" s="1"/>
  <c r="J47" i="260" s="1"/>
  <c r="J62" i="260" s="1"/>
  <c r="J77" i="260" s="1"/>
  <c r="J34" i="213"/>
  <c r="J34" i="251" s="1"/>
  <c r="L125" i="188" s="1"/>
  <c r="L50" i="260" s="1"/>
  <c r="L65" i="260" s="1"/>
  <c r="L80" i="260" s="1"/>
  <c r="F38" i="188"/>
  <c r="F73" i="188" s="1"/>
  <c r="F82" i="250" s="1"/>
  <c r="J53" i="250"/>
  <c r="L5" i="213"/>
  <c r="M18" i="213"/>
  <c r="M18" i="251" s="1"/>
  <c r="L21" i="213"/>
  <c r="L21" i="251" s="1"/>
  <c r="G24" i="213"/>
  <c r="G24" i="251" s="1"/>
  <c r="K25" i="213"/>
  <c r="F27" i="213"/>
  <c r="F27" i="251" s="1"/>
  <c r="F90" i="188" s="1"/>
  <c r="F13" i="260" s="1"/>
  <c r="J28" i="213"/>
  <c r="J28" i="251" s="1"/>
  <c r="L119" i="188" s="1"/>
  <c r="L44" i="260" s="1"/>
  <c r="L59" i="260" s="1"/>
  <c r="L74" i="260" s="1"/>
  <c r="I31" i="213"/>
  <c r="I31" i="251" s="1"/>
  <c r="K122" i="188" s="1"/>
  <c r="K47" i="260" s="1"/>
  <c r="K62" i="260" s="1"/>
  <c r="K77" i="260" s="1"/>
  <c r="F33" i="213"/>
  <c r="F33" i="251" s="1"/>
  <c r="F96" i="188" s="1"/>
  <c r="F19" i="260" s="1"/>
  <c r="K34" i="213"/>
  <c r="K34" i="251" s="1"/>
  <c r="M125" i="188" s="1"/>
  <c r="M50" i="260" s="1"/>
  <c r="M65" i="260" s="1"/>
  <c r="M80" i="260" s="1"/>
  <c r="F39" i="188"/>
  <c r="F80" i="188" s="1"/>
  <c r="F112" i="250" s="1"/>
  <c r="J44" i="250"/>
  <c r="J45" i="250" s="1"/>
  <c r="J47" i="250" s="1"/>
  <c r="J13" i="186"/>
  <c r="J14" i="186" s="1"/>
  <c r="M119" i="188"/>
  <c r="M44" i="260" s="1"/>
  <c r="M59" i="260" s="1"/>
  <c r="M74" i="260" s="1"/>
  <c r="F105" i="188"/>
  <c r="F29" i="260" s="1"/>
  <c r="L24" i="251"/>
  <c r="N115" i="188" s="1"/>
  <c r="N40" i="260" s="1"/>
  <c r="N55" i="260" s="1"/>
  <c r="N70" i="260" s="1"/>
  <c r="I27" i="251"/>
  <c r="K118" i="188" s="1"/>
  <c r="K43" i="260" s="1"/>
  <c r="K58" i="260" s="1"/>
  <c r="K73" i="260" s="1"/>
  <c r="F61" i="188"/>
  <c r="F13" i="250"/>
  <c r="F108" i="188"/>
  <c r="F32" i="260" s="1"/>
  <c r="M122" i="188"/>
  <c r="M47" i="260" s="1"/>
  <c r="M62" i="260" s="1"/>
  <c r="M77" i="260" s="1"/>
  <c r="L16" i="251"/>
  <c r="L17" i="213"/>
  <c r="L17" i="251" s="1"/>
  <c r="N65" i="188" s="1"/>
  <c r="N42" i="250" s="1"/>
  <c r="F103" i="188"/>
  <c r="F27" i="260" s="1"/>
  <c r="M117" i="188"/>
  <c r="M42" i="260" s="1"/>
  <c r="M57" i="260" s="1"/>
  <c r="M72" i="260" s="1"/>
  <c r="M121" i="188"/>
  <c r="M46" i="260" s="1"/>
  <c r="M61" i="260" s="1"/>
  <c r="M76" i="260" s="1"/>
  <c r="F107" i="188"/>
  <c r="F31" i="260" s="1"/>
  <c r="J4" i="251"/>
  <c r="F39" i="186"/>
  <c r="F41" i="186" s="1"/>
  <c r="F75" i="188"/>
  <c r="M115" i="188"/>
  <c r="M40" i="260" s="1"/>
  <c r="M55" i="260" s="1"/>
  <c r="M70" i="260" s="1"/>
  <c r="F101" i="188"/>
  <c r="F25" i="260" s="1"/>
  <c r="J107" i="250"/>
  <c r="F68" i="188"/>
  <c r="L82" i="260" l="1"/>
  <c r="L87" i="260" s="1"/>
  <c r="J82" i="260"/>
  <c r="J87" i="260" s="1"/>
  <c r="F111" i="188"/>
  <c r="F35" i="260" s="1"/>
  <c r="K118" i="250"/>
  <c r="F22" i="260"/>
  <c r="F95" i="250" s="1"/>
  <c r="K82" i="260"/>
  <c r="K87" i="260" s="1"/>
  <c r="M120" i="188"/>
  <c r="M45" i="260" s="1"/>
  <c r="M60" i="260" s="1"/>
  <c r="M75" i="260" s="1"/>
  <c r="F106" i="188"/>
  <c r="F30" i="260" s="1"/>
  <c r="J11" i="213"/>
  <c r="J11" i="251" s="1"/>
  <c r="L78" i="188" s="1"/>
  <c r="L101" i="250" s="1"/>
  <c r="J15" i="251"/>
  <c r="J17" i="213"/>
  <c r="J17" i="251" s="1"/>
  <c r="L65" i="188" s="1"/>
  <c r="L42" i="250" s="1"/>
  <c r="O82" i="260"/>
  <c r="O87" i="260" s="1"/>
  <c r="M9" i="213"/>
  <c r="M9" i="251" s="1"/>
  <c r="O64" i="188" s="1"/>
  <c r="O41" i="250" s="1"/>
  <c r="K49" i="250"/>
  <c r="K83" i="250"/>
  <c r="K53" i="250"/>
  <c r="K5" i="267"/>
  <c r="K19" i="250"/>
  <c r="K5" i="186"/>
  <c r="K5" i="188"/>
  <c r="K109" i="250"/>
  <c r="K79" i="250"/>
  <c r="K44" i="250"/>
  <c r="K5" i="250"/>
  <c r="K23" i="250"/>
  <c r="K113" i="250"/>
  <c r="J9" i="213"/>
  <c r="J9" i="251" s="1"/>
  <c r="L64" i="188" s="1"/>
  <c r="L41" i="250" s="1"/>
  <c r="M23" i="251"/>
  <c r="O79" i="188" s="1"/>
  <c r="O102" i="250" s="1"/>
  <c r="L8" i="213"/>
  <c r="L8" i="251" s="1"/>
  <c r="N57" i="188" s="1"/>
  <c r="N11" i="250" s="1"/>
  <c r="K14" i="250"/>
  <c r="M14" i="251"/>
  <c r="O58" i="188" s="1"/>
  <c r="O12" i="250" s="1"/>
  <c r="K25" i="251"/>
  <c r="K10" i="213"/>
  <c r="K10" i="251" s="1"/>
  <c r="M71" i="188" s="1"/>
  <c r="M71" i="250" s="1"/>
  <c r="K21" i="251"/>
  <c r="K23" i="213"/>
  <c r="K23" i="251" s="1"/>
  <c r="M79" i="188" s="1"/>
  <c r="M102" i="250" s="1"/>
  <c r="M20" i="251"/>
  <c r="O72" i="188" s="1"/>
  <c r="O72" i="250" s="1"/>
  <c r="F109" i="188"/>
  <c r="F33" i="260" s="1"/>
  <c r="K9" i="213"/>
  <c r="K9" i="251" s="1"/>
  <c r="M64" i="188" s="1"/>
  <c r="M41" i="250" s="1"/>
  <c r="K74" i="250"/>
  <c r="J21" i="251"/>
  <c r="J23" i="213"/>
  <c r="J23" i="251" s="1"/>
  <c r="L79" i="188" s="1"/>
  <c r="M8" i="213"/>
  <c r="M8" i="251" s="1"/>
  <c r="O57" i="188" s="1"/>
  <c r="O11" i="250" s="1"/>
  <c r="M11" i="213"/>
  <c r="M11" i="251" s="1"/>
  <c r="O78" i="188" s="1"/>
  <c r="O101" i="250" s="1"/>
  <c r="I11" i="213"/>
  <c r="I11" i="251" s="1"/>
  <c r="K78" i="188" s="1"/>
  <c r="K101" i="250" s="1"/>
  <c r="K104" i="250"/>
  <c r="I10" i="213"/>
  <c r="I10" i="251" s="1"/>
  <c r="K71" i="188" s="1"/>
  <c r="K71" i="250" s="1"/>
  <c r="K8" i="213"/>
  <c r="K8" i="251" s="1"/>
  <c r="M57" i="188" s="1"/>
  <c r="M11" i="250" s="1"/>
  <c r="L11" i="213"/>
  <c r="L11" i="251" s="1"/>
  <c r="N78" i="188" s="1"/>
  <c r="N101" i="250" s="1"/>
  <c r="L7" i="251"/>
  <c r="K17" i="213"/>
  <c r="K17" i="251" s="1"/>
  <c r="M65" i="188" s="1"/>
  <c r="K15" i="251"/>
  <c r="J10" i="213"/>
  <c r="J10" i="251" s="1"/>
  <c r="L71" i="188" s="1"/>
  <c r="L71" i="250" s="1"/>
  <c r="L10" i="213"/>
  <c r="L10" i="251" s="1"/>
  <c r="N71" i="188" s="1"/>
  <c r="N71" i="250" s="1"/>
  <c r="K88" i="250"/>
  <c r="K14" i="213"/>
  <c r="K14" i="251" s="1"/>
  <c r="M58" i="188" s="1"/>
  <c r="M12" i="250" s="1"/>
  <c r="K12" i="251"/>
  <c r="I18" i="251"/>
  <c r="I20" i="213"/>
  <c r="I20" i="251" s="1"/>
  <c r="K72" i="188" s="1"/>
  <c r="L10" i="186"/>
  <c r="L14" i="250" s="1"/>
  <c r="I8" i="213"/>
  <c r="I8" i="251" s="1"/>
  <c r="K57" i="188" s="1"/>
  <c r="K13" i="186"/>
  <c r="K14" i="186" s="1"/>
  <c r="K59" i="186" s="1"/>
  <c r="K11" i="213"/>
  <c r="K11" i="251" s="1"/>
  <c r="M78" i="188" s="1"/>
  <c r="M101" i="250" s="1"/>
  <c r="J8" i="213"/>
  <c r="J8" i="251" s="1"/>
  <c r="L57" i="188" s="1"/>
  <c r="L11" i="250" s="1"/>
  <c r="M10" i="213"/>
  <c r="M10" i="251" s="1"/>
  <c r="O71" i="188" s="1"/>
  <c r="O71" i="250" s="1"/>
  <c r="I9" i="213"/>
  <c r="I9" i="251" s="1"/>
  <c r="K64" i="188" s="1"/>
  <c r="K41" i="250" s="1"/>
  <c r="K5" i="260"/>
  <c r="M17" i="251"/>
  <c r="O65" i="188" s="1"/>
  <c r="O42" i="250" s="1"/>
  <c r="L9" i="213"/>
  <c r="L9" i="251" s="1"/>
  <c r="N64" i="188" s="1"/>
  <c r="N41" i="250" s="1"/>
  <c r="L5" i="251"/>
  <c r="K20" i="213"/>
  <c r="K20" i="251" s="1"/>
  <c r="M72" i="188" s="1"/>
  <c r="M72" i="250" s="1"/>
  <c r="K18" i="251"/>
  <c r="N82" i="260"/>
  <c r="N87" i="260" s="1"/>
  <c r="K58" i="250"/>
  <c r="J81" i="186"/>
  <c r="J59" i="186"/>
  <c r="J19" i="186"/>
  <c r="J20" i="186" s="1"/>
  <c r="J107" i="186"/>
  <c r="J108" i="186" s="1"/>
  <c r="F86" i="260"/>
  <c r="K107" i="186" l="1"/>
  <c r="H57" i="188"/>
  <c r="H11" i="250" s="1"/>
  <c r="L15" i="250"/>
  <c r="L17" i="250" s="1"/>
  <c r="F35" i="250"/>
  <c r="K105" i="250"/>
  <c r="K107" i="250" s="1"/>
  <c r="F65" i="250"/>
  <c r="K19" i="186"/>
  <c r="K20" i="186" s="1"/>
  <c r="K42" i="186" s="1"/>
  <c r="K81" i="186"/>
  <c r="F125" i="250"/>
  <c r="L83" i="250"/>
  <c r="K45" i="250"/>
  <c r="K47" i="250" s="1"/>
  <c r="L113" i="250"/>
  <c r="H78" i="188"/>
  <c r="H101" i="250" s="1"/>
  <c r="L5" i="186"/>
  <c r="M10" i="186"/>
  <c r="M49" i="250" s="1"/>
  <c r="K11" i="250"/>
  <c r="K15" i="250" s="1"/>
  <c r="K17" i="250" s="1"/>
  <c r="L5" i="260"/>
  <c r="L118" i="250"/>
  <c r="L102" i="250"/>
  <c r="H79" i="188"/>
  <c r="H102" i="250" s="1"/>
  <c r="L79" i="250"/>
  <c r="L88" i="250"/>
  <c r="L44" i="250"/>
  <c r="L45" i="250" s="1"/>
  <c r="L47" i="250" s="1"/>
  <c r="L13" i="186"/>
  <c r="L14" i="186" s="1"/>
  <c r="L59" i="186" s="1"/>
  <c r="M42" i="250"/>
  <c r="H65" i="188"/>
  <c r="H42" i="250" s="1"/>
  <c r="L5" i="188"/>
  <c r="L5" i="250"/>
  <c r="H72" i="188"/>
  <c r="H72" i="250" s="1"/>
  <c r="K72" i="250"/>
  <c r="K75" i="250" s="1"/>
  <c r="K77" i="250" s="1"/>
  <c r="L19" i="250"/>
  <c r="L109" i="250"/>
  <c r="H71" i="188"/>
  <c r="H71" i="250" s="1"/>
  <c r="L23" i="250"/>
  <c r="L5" i="267"/>
  <c r="F102" i="188"/>
  <c r="F26" i="260" s="1"/>
  <c r="F37" i="260" s="1"/>
  <c r="F66" i="250" s="1"/>
  <c r="M116" i="188"/>
  <c r="M41" i="260" s="1"/>
  <c r="M56" i="260" s="1"/>
  <c r="M71" i="260" s="1"/>
  <c r="M82" i="260" s="1"/>
  <c r="M87" i="260" s="1"/>
  <c r="M88" i="260" s="1"/>
  <c r="L104" i="250"/>
  <c r="L28" i="250"/>
  <c r="L74" i="250"/>
  <c r="L75" i="250" s="1"/>
  <c r="L77" i="250" s="1"/>
  <c r="L58" i="250"/>
  <c r="H58" i="188"/>
  <c r="H12" i="250" s="1"/>
  <c r="H64" i="188"/>
  <c r="H41" i="250" s="1"/>
  <c r="L49" i="250"/>
  <c r="L53" i="250"/>
  <c r="M104" i="250"/>
  <c r="M105" i="250" s="1"/>
  <c r="M107" i="250" s="1"/>
  <c r="M23" i="250"/>
  <c r="J4" i="250"/>
  <c r="J4" i="188"/>
  <c r="J73" i="186"/>
  <c r="J4" i="186"/>
  <c r="J4" i="260"/>
  <c r="J4" i="267"/>
  <c r="J24" i="186"/>
  <c r="J25" i="186" s="1"/>
  <c r="J42" i="186"/>
  <c r="J32" i="186"/>
  <c r="O88" i="260"/>
  <c r="N88" i="260"/>
  <c r="L88" i="260"/>
  <c r="K88" i="260"/>
  <c r="J88" i="260"/>
  <c r="M113" i="250" l="1"/>
  <c r="M58" i="250"/>
  <c r="M5" i="188"/>
  <c r="M19" i="250"/>
  <c r="M5" i="267"/>
  <c r="M13" i="186"/>
  <c r="M14" i="186" s="1"/>
  <c r="M14" i="250"/>
  <c r="M15" i="250" s="1"/>
  <c r="M17" i="250" s="1"/>
  <c r="L105" i="250"/>
  <c r="L107" i="250" s="1"/>
  <c r="N10" i="186"/>
  <c r="N44" i="250" s="1"/>
  <c r="N45" i="250" s="1"/>
  <c r="M28" i="250"/>
  <c r="M83" i="250"/>
  <c r="M118" i="250"/>
  <c r="M88" i="250"/>
  <c r="M79" i="250"/>
  <c r="M5" i="250"/>
  <c r="M5" i="186"/>
  <c r="M44" i="250"/>
  <c r="M45" i="250" s="1"/>
  <c r="M47" i="250" s="1"/>
  <c r="M74" i="250"/>
  <c r="M75" i="250" s="1"/>
  <c r="M77" i="250" s="1"/>
  <c r="M53" i="250"/>
  <c r="M5" i="260"/>
  <c r="F126" i="250"/>
  <c r="L107" i="186"/>
  <c r="M109" i="250"/>
  <c r="F36" i="250"/>
  <c r="F96" i="250"/>
  <c r="L19" i="186"/>
  <c r="L20" i="186" s="1"/>
  <c r="L81" i="186"/>
  <c r="K32" i="186"/>
  <c r="K24" i="186"/>
  <c r="K25" i="186" s="1"/>
  <c r="N14" i="250"/>
  <c r="N15" i="250" s="1"/>
  <c r="N13" i="186"/>
  <c r="N14" i="186" s="1"/>
  <c r="N79" i="250"/>
  <c r="N53" i="250"/>
  <c r="N58" i="250"/>
  <c r="N109" i="250"/>
  <c r="N49" i="250"/>
  <c r="N88" i="250"/>
  <c r="N74" i="250"/>
  <c r="N75" i="250" s="1"/>
  <c r="N77" i="250" s="1"/>
  <c r="N5" i="260"/>
  <c r="N104" i="250"/>
  <c r="N105" i="250" s="1"/>
  <c r="N107" i="250" s="1"/>
  <c r="N118" i="250"/>
  <c r="O10" i="186"/>
  <c r="N28" i="250"/>
  <c r="N23" i="250"/>
  <c r="N5" i="267"/>
  <c r="N19" i="250"/>
  <c r="N5" i="188"/>
  <c r="N113" i="250"/>
  <c r="N83" i="250"/>
  <c r="N5" i="186"/>
  <c r="N5" i="250"/>
  <c r="J106" i="186"/>
  <c r="J33" i="186"/>
  <c r="J34" i="186" s="1"/>
  <c r="J43" i="186"/>
  <c r="J44" i="186" s="1"/>
  <c r="J2" i="188"/>
  <c r="J2" i="267"/>
  <c r="J2" i="250"/>
  <c r="J2" i="186"/>
  <c r="J2" i="260"/>
  <c r="M19" i="186"/>
  <c r="M20" i="186" s="1"/>
  <c r="M42" i="186" s="1"/>
  <c r="M107" i="186"/>
  <c r="M59" i="186"/>
  <c r="M81" i="186"/>
  <c r="K78" i="250"/>
  <c r="K80" i="250" s="1"/>
  <c r="K18" i="250"/>
  <c r="K20" i="250" s="1"/>
  <c r="K108" i="250"/>
  <c r="K110" i="250" s="1"/>
  <c r="K48" i="250"/>
  <c r="K50" i="250" s="1"/>
  <c r="M48" i="250"/>
  <c r="M108" i="250"/>
  <c r="M78" i="250"/>
  <c r="M18" i="250"/>
  <c r="N48" i="250"/>
  <c r="N108" i="250"/>
  <c r="N78" i="250"/>
  <c r="N18" i="250"/>
  <c r="O48" i="250"/>
  <c r="O108" i="250"/>
  <c r="O78" i="250"/>
  <c r="O18" i="250"/>
  <c r="J78" i="250"/>
  <c r="J18" i="250"/>
  <c r="J48" i="250"/>
  <c r="J108" i="250"/>
  <c r="L48" i="250"/>
  <c r="L50" i="250" s="1"/>
  <c r="L56" i="250" s="1"/>
  <c r="L78" i="250"/>
  <c r="L80" i="250" s="1"/>
  <c r="L86" i="250" s="1"/>
  <c r="L108" i="250"/>
  <c r="L18" i="250"/>
  <c r="L20" i="250" s="1"/>
  <c r="L26" i="250" s="1"/>
  <c r="M110" i="250" l="1"/>
  <c r="M116" i="250" s="1"/>
  <c r="L110" i="250"/>
  <c r="L116" i="250" s="1"/>
  <c r="M20" i="250"/>
  <c r="M26" i="250" s="1"/>
  <c r="M50" i="250"/>
  <c r="M56" i="250" s="1"/>
  <c r="K43" i="186"/>
  <c r="K44" i="186" s="1"/>
  <c r="K2" i="267"/>
  <c r="K2" i="250"/>
  <c r="K33" i="186"/>
  <c r="K34" i="186" s="1"/>
  <c r="K2" i="260"/>
  <c r="K106" i="186"/>
  <c r="K108" i="186" s="1"/>
  <c r="K2" i="188"/>
  <c r="K2" i="186"/>
  <c r="M32" i="186"/>
  <c r="L42" i="186"/>
  <c r="L24" i="186"/>
  <c r="L25" i="186" s="1"/>
  <c r="L32" i="186"/>
  <c r="J64" i="186"/>
  <c r="J53" i="186"/>
  <c r="J60" i="186"/>
  <c r="J61" i="186" s="1"/>
  <c r="J82" i="186"/>
  <c r="J83" i="186" s="1"/>
  <c r="J87" i="186" s="1"/>
  <c r="J88" i="186" s="1"/>
  <c r="J74" i="186"/>
  <c r="J47" i="186"/>
  <c r="J49" i="186" s="1"/>
  <c r="J48" i="186"/>
  <c r="J55" i="186"/>
  <c r="N110" i="250"/>
  <c r="N116" i="250" s="1"/>
  <c r="M80" i="250"/>
  <c r="M86" i="250" s="1"/>
  <c r="O74" i="250"/>
  <c r="O75" i="250" s="1"/>
  <c r="O5" i="260"/>
  <c r="O5" i="250"/>
  <c r="O14" i="250"/>
  <c r="O15" i="250" s="1"/>
  <c r="O17" i="250" s="1"/>
  <c r="O13" i="186"/>
  <c r="O14" i="186" s="1"/>
  <c r="O88" i="250"/>
  <c r="O118" i="250"/>
  <c r="O28" i="250"/>
  <c r="O104" i="250"/>
  <c r="O105" i="250" s="1"/>
  <c r="O23" i="250"/>
  <c r="O109" i="250"/>
  <c r="O5" i="267"/>
  <c r="O19" i="250"/>
  <c r="O5" i="188"/>
  <c r="O113" i="250"/>
  <c r="O83" i="250"/>
  <c r="O5" i="186"/>
  <c r="O79" i="250"/>
  <c r="O53" i="250"/>
  <c r="O44" i="250"/>
  <c r="O45" i="250" s="1"/>
  <c r="O47" i="250" s="1"/>
  <c r="O49" i="250"/>
  <c r="O58" i="250"/>
  <c r="N47" i="250"/>
  <c r="N50" i="250" s="1"/>
  <c r="N56" i="250" s="1"/>
  <c r="N19" i="186"/>
  <c r="N20" i="186" s="1"/>
  <c r="N32" i="186" s="1"/>
  <c r="N81" i="186"/>
  <c r="N107" i="186"/>
  <c r="N59" i="186"/>
  <c r="F11" i="186"/>
  <c r="F96" i="186" s="1"/>
  <c r="N80" i="250"/>
  <c r="N86" i="250" s="1"/>
  <c r="M24" i="186"/>
  <c r="M25" i="186" s="1"/>
  <c r="M33" i="186" s="1"/>
  <c r="N17" i="250"/>
  <c r="N20" i="250" s="1"/>
  <c r="K56" i="250"/>
  <c r="K26" i="250"/>
  <c r="K86" i="250"/>
  <c r="K116" i="250"/>
  <c r="M2" i="250" l="1"/>
  <c r="M2" i="186"/>
  <c r="M106" i="186"/>
  <c r="M2" i="267"/>
  <c r="M43" i="186"/>
  <c r="M44" i="186" s="1"/>
  <c r="M55" i="186" s="1"/>
  <c r="O50" i="250"/>
  <c r="O56" i="250" s="1"/>
  <c r="M34" i="186"/>
  <c r="M53" i="186" s="1"/>
  <c r="K4" i="188"/>
  <c r="K4" i="250"/>
  <c r="K4" i="186"/>
  <c r="K73" i="186"/>
  <c r="K4" i="260"/>
  <c r="K4" i="267"/>
  <c r="M2" i="188"/>
  <c r="L34" i="186"/>
  <c r="L43" i="186"/>
  <c r="L44" i="186" s="1"/>
  <c r="L2" i="267"/>
  <c r="L106" i="186"/>
  <c r="L108" i="186" s="1"/>
  <c r="L2" i="250"/>
  <c r="L2" i="188"/>
  <c r="L2" i="186"/>
  <c r="L33" i="186"/>
  <c r="L2" i="260"/>
  <c r="K82" i="186"/>
  <c r="K83" i="186" s="1"/>
  <c r="K87" i="186" s="1"/>
  <c r="K88" i="186" s="1"/>
  <c r="K3" i="250" s="1"/>
  <c r="K60" i="186"/>
  <c r="K61" i="186" s="1"/>
  <c r="K53" i="186"/>
  <c r="K47" i="186"/>
  <c r="K49" i="186" s="1"/>
  <c r="K92" i="186" s="1"/>
  <c r="K74" i="186"/>
  <c r="K64" i="186"/>
  <c r="J65" i="186" s="1"/>
  <c r="M2" i="260"/>
  <c r="K48" i="186"/>
  <c r="K55" i="186"/>
  <c r="O20" i="250"/>
  <c r="O26" i="250" s="1"/>
  <c r="H15" i="250"/>
  <c r="H17" i="250" s="1"/>
  <c r="N26" i="250"/>
  <c r="O107" i="186"/>
  <c r="O19" i="186"/>
  <c r="O20" i="186" s="1"/>
  <c r="O32" i="186" s="1"/>
  <c r="O81" i="186"/>
  <c r="O59" i="186"/>
  <c r="M84" i="250"/>
  <c r="M87" i="250" s="1"/>
  <c r="M89" i="250" s="1"/>
  <c r="J84" i="250"/>
  <c r="J87" i="250" s="1"/>
  <c r="N84" i="250"/>
  <c r="N87" i="250" s="1"/>
  <c r="N89" i="250" s="1"/>
  <c r="N91" i="250" s="1"/>
  <c r="K84" i="250"/>
  <c r="K87" i="250" s="1"/>
  <c r="K89" i="250" s="1"/>
  <c r="K91" i="250" s="1"/>
  <c r="O84" i="250"/>
  <c r="O87" i="250" s="1"/>
  <c r="L84" i="250"/>
  <c r="L87" i="250" s="1"/>
  <c r="L89" i="250" s="1"/>
  <c r="L91" i="250" s="1"/>
  <c r="J114" i="250"/>
  <c r="J117" i="250" s="1"/>
  <c r="K114" i="250"/>
  <c r="K117" i="250" s="1"/>
  <c r="K119" i="250" s="1"/>
  <c r="K121" i="250" s="1"/>
  <c r="L114" i="250"/>
  <c r="L117" i="250" s="1"/>
  <c r="L119" i="250" s="1"/>
  <c r="L121" i="250" s="1"/>
  <c r="O114" i="250"/>
  <c r="O117" i="250" s="1"/>
  <c r="M114" i="250"/>
  <c r="M117" i="250" s="1"/>
  <c r="M119" i="250" s="1"/>
  <c r="M121" i="250" s="1"/>
  <c r="N114" i="250"/>
  <c r="N117" i="250" s="1"/>
  <c r="N119" i="250" s="1"/>
  <c r="N121" i="250" s="1"/>
  <c r="N24" i="186"/>
  <c r="N25" i="186" s="1"/>
  <c r="N2" i="260" s="1"/>
  <c r="H45" i="250"/>
  <c r="H47" i="250" s="1"/>
  <c r="H14" i="186"/>
  <c r="N42" i="186"/>
  <c r="O77" i="250"/>
  <c r="O80" i="250" s="1"/>
  <c r="O86" i="250" s="1"/>
  <c r="O89" i="250" s="1"/>
  <c r="O91" i="250" s="1"/>
  <c r="H75" i="250"/>
  <c r="H77" i="250" s="1"/>
  <c r="J68" i="186"/>
  <c r="J92" i="186"/>
  <c r="J54" i="186"/>
  <c r="J56" i="186" s="1"/>
  <c r="J24" i="250"/>
  <c r="J27" i="250" s="1"/>
  <c r="O24" i="250"/>
  <c r="O27" i="250" s="1"/>
  <c r="N24" i="250"/>
  <c r="N27" i="250" s="1"/>
  <c r="M24" i="250"/>
  <c r="M27" i="250" s="1"/>
  <c r="M29" i="250" s="1"/>
  <c r="M31" i="250" s="1"/>
  <c r="K24" i="250"/>
  <c r="K27" i="250" s="1"/>
  <c r="K29" i="250" s="1"/>
  <c r="L24" i="250"/>
  <c r="L27" i="250" s="1"/>
  <c r="L29" i="250" s="1"/>
  <c r="L31" i="250" s="1"/>
  <c r="O107" i="250"/>
  <c r="O110" i="250" s="1"/>
  <c r="H105" i="250"/>
  <c r="H107" i="250" s="1"/>
  <c r="J3" i="188"/>
  <c r="J3" i="186"/>
  <c r="J3" i="250"/>
  <c r="J3" i="260"/>
  <c r="J3" i="267"/>
  <c r="J69" i="186"/>
  <c r="J91" i="186"/>
  <c r="J54" i="250"/>
  <c r="J57" i="250" s="1"/>
  <c r="O54" i="250"/>
  <c r="O57" i="250" s="1"/>
  <c r="N54" i="250"/>
  <c r="N57" i="250" s="1"/>
  <c r="N59" i="250" s="1"/>
  <c r="N61" i="250" s="1"/>
  <c r="M54" i="250"/>
  <c r="M57" i="250" s="1"/>
  <c r="M59" i="250" s="1"/>
  <c r="M61" i="250" s="1"/>
  <c r="L54" i="250"/>
  <c r="L57" i="250" s="1"/>
  <c r="L59" i="250" s="1"/>
  <c r="L61" i="250" s="1"/>
  <c r="K54" i="250"/>
  <c r="K57" i="250" s="1"/>
  <c r="K59" i="250" s="1"/>
  <c r="O29" i="250" l="1"/>
  <c r="O31" i="250" s="1"/>
  <c r="K3" i="267"/>
  <c r="M48" i="186"/>
  <c r="M64" i="186"/>
  <c r="L65" i="186" s="1"/>
  <c r="M82" i="186"/>
  <c r="M74" i="186"/>
  <c r="M60" i="186"/>
  <c r="M47" i="186"/>
  <c r="H50" i="250"/>
  <c r="H56" i="250" s="1"/>
  <c r="K3" i="188"/>
  <c r="N29" i="250"/>
  <c r="N31" i="250" s="1"/>
  <c r="K3" i="260"/>
  <c r="L82" i="186"/>
  <c r="L83" i="186" s="1"/>
  <c r="L87" i="186" s="1"/>
  <c r="L88" i="186" s="1"/>
  <c r="L3" i="260" s="1"/>
  <c r="L74" i="186"/>
  <c r="L60" i="186"/>
  <c r="L61" i="186" s="1"/>
  <c r="L53" i="186"/>
  <c r="L47" i="186"/>
  <c r="L49" i="186" s="1"/>
  <c r="L64" i="186"/>
  <c r="K65" i="186" s="1"/>
  <c r="K54" i="186"/>
  <c r="K3" i="186"/>
  <c r="L48" i="186"/>
  <c r="L55" i="186"/>
  <c r="O24" i="186"/>
  <c r="O25" i="186" s="1"/>
  <c r="O106" i="186" s="1"/>
  <c r="O42" i="186"/>
  <c r="K56" i="186"/>
  <c r="K68" i="186"/>
  <c r="L73" i="186"/>
  <c r="L4" i="250"/>
  <c r="L4" i="186"/>
  <c r="L4" i="267"/>
  <c r="L4" i="188"/>
  <c r="L4" i="260"/>
  <c r="M108" i="186"/>
  <c r="H20" i="250"/>
  <c r="M91" i="250"/>
  <c r="F92" i="250" s="1"/>
  <c r="F94" i="250" s="1"/>
  <c r="F97" i="250" s="1"/>
  <c r="F22" i="267" s="1"/>
  <c r="H89" i="250"/>
  <c r="H91" i="250" s="1"/>
  <c r="K61" i="250"/>
  <c r="N2" i="188"/>
  <c r="N2" i="250"/>
  <c r="H26" i="250"/>
  <c r="N43" i="186"/>
  <c r="N44" i="186" s="1"/>
  <c r="N48" i="186" s="1"/>
  <c r="O116" i="250"/>
  <c r="O119" i="250" s="1"/>
  <c r="O121" i="250" s="1"/>
  <c r="F122" i="250" s="1"/>
  <c r="H110" i="250"/>
  <c r="H116" i="250" s="1"/>
  <c r="J93" i="186"/>
  <c r="N2" i="186"/>
  <c r="K69" i="186"/>
  <c r="K91" i="186"/>
  <c r="K93" i="186" s="1"/>
  <c r="N33" i="186"/>
  <c r="N34" i="186" s="1"/>
  <c r="N53" i="186" s="1"/>
  <c r="J70" i="186"/>
  <c r="N106" i="186"/>
  <c r="N2" i="267"/>
  <c r="H81" i="186"/>
  <c r="H107" i="186"/>
  <c r="H59" i="186"/>
  <c r="H19" i="186"/>
  <c r="H80" i="250"/>
  <c r="H86" i="250" s="1"/>
  <c r="O59" i="250"/>
  <c r="O61" i="250" s="1"/>
  <c r="K31" i="250"/>
  <c r="K70" i="186" l="1"/>
  <c r="O2" i="267"/>
  <c r="M61" i="186"/>
  <c r="M91" i="186" s="1"/>
  <c r="F32" i="250"/>
  <c r="F34" i="250" s="1"/>
  <c r="F37" i="250" s="1"/>
  <c r="F20" i="267" s="1"/>
  <c r="N74" i="186"/>
  <c r="L3" i="188"/>
  <c r="L3" i="267"/>
  <c r="L3" i="186"/>
  <c r="M83" i="186"/>
  <c r="M87" i="186" s="1"/>
  <c r="M88" i="186" s="1"/>
  <c r="M3" i="186" s="1"/>
  <c r="L3" i="250"/>
  <c r="N60" i="186"/>
  <c r="N64" i="186"/>
  <c r="M65" i="186" s="1"/>
  <c r="M49" i="186"/>
  <c r="M54" i="186" s="1"/>
  <c r="H29" i="250"/>
  <c r="H31" i="250" s="1"/>
  <c r="M92" i="186"/>
  <c r="M68" i="186"/>
  <c r="O2" i="186"/>
  <c r="N108" i="186"/>
  <c r="N73" i="186" s="1"/>
  <c r="O2" i="188"/>
  <c r="O2" i="250"/>
  <c r="L92" i="186"/>
  <c r="L68" i="186"/>
  <c r="L54" i="186"/>
  <c r="L56" i="186" s="1"/>
  <c r="M4" i="186"/>
  <c r="M73" i="186"/>
  <c r="M4" i="267"/>
  <c r="M4" i="188"/>
  <c r="M4" i="260"/>
  <c r="M4" i="250"/>
  <c r="O43" i="186"/>
  <c r="O44" i="186" s="1"/>
  <c r="O55" i="186" s="1"/>
  <c r="O33" i="186"/>
  <c r="O34" i="186" s="1"/>
  <c r="H34" i="186" s="1"/>
  <c r="H82" i="186" s="1"/>
  <c r="O2" i="260"/>
  <c r="F13" i="267"/>
  <c r="F10" i="269" s="1"/>
  <c r="F124" i="250"/>
  <c r="F127" i="250" s="1"/>
  <c r="F23" i="267" s="1"/>
  <c r="F14" i="267"/>
  <c r="F11" i="269" s="1"/>
  <c r="O108" i="186"/>
  <c r="O4" i="250" s="1"/>
  <c r="H119" i="250"/>
  <c r="H121" i="250" s="1"/>
  <c r="N55" i="186"/>
  <c r="L91" i="186"/>
  <c r="L69" i="186"/>
  <c r="H59" i="250"/>
  <c r="H61" i="250" s="1"/>
  <c r="F62" i="250"/>
  <c r="N47" i="186"/>
  <c r="N82" i="186"/>
  <c r="N83" i="186" s="1"/>
  <c r="N87" i="186" s="1"/>
  <c r="N88" i="186" s="1"/>
  <c r="F11" i="267" l="1"/>
  <c r="F8" i="269" s="1"/>
  <c r="O48" i="186"/>
  <c r="O74" i="186"/>
  <c r="O64" i="186"/>
  <c r="N65" i="186" s="1"/>
  <c r="O82" i="186"/>
  <c r="N4" i="186"/>
  <c r="N61" i="186"/>
  <c r="N91" i="186" s="1"/>
  <c r="M3" i="250"/>
  <c r="N4" i="260"/>
  <c r="M69" i="186"/>
  <c r="M70" i="186" s="1"/>
  <c r="N4" i="188"/>
  <c r="H47" i="186"/>
  <c r="H53" i="186"/>
  <c r="M3" i="260"/>
  <c r="H44" i="186"/>
  <c r="M93" i="186"/>
  <c r="H65" i="186"/>
  <c r="N49" i="186"/>
  <c r="N54" i="186" s="1"/>
  <c r="N56" i="186" s="1"/>
  <c r="M3" i="267"/>
  <c r="M3" i="188"/>
  <c r="H74" i="186"/>
  <c r="O4" i="186"/>
  <c r="O47" i="186"/>
  <c r="H64" i="186"/>
  <c r="N4" i="250"/>
  <c r="N4" i="267"/>
  <c r="O53" i="186"/>
  <c r="O4" i="267"/>
  <c r="L70" i="186"/>
  <c r="O60" i="186"/>
  <c r="H60" i="186" s="1"/>
  <c r="L93" i="186"/>
  <c r="M56" i="186"/>
  <c r="O4" i="188"/>
  <c r="F64" i="250"/>
  <c r="F67" i="250" s="1"/>
  <c r="F21" i="267" s="1"/>
  <c r="F12" i="267"/>
  <c r="F9" i="269" s="1"/>
  <c r="O4" i="260"/>
  <c r="O83" i="186"/>
  <c r="O87" i="186" s="1"/>
  <c r="O88" i="186" s="1"/>
  <c r="O3" i="186" s="1"/>
  <c r="O73" i="186"/>
  <c r="F75" i="186" s="1"/>
  <c r="H48" i="186"/>
  <c r="H55" i="186"/>
  <c r="N3" i="188"/>
  <c r="N3" i="267"/>
  <c r="N3" i="260"/>
  <c r="N3" i="186"/>
  <c r="N3" i="250"/>
  <c r="N69" i="186" l="1"/>
  <c r="O3" i="260"/>
  <c r="O3" i="250"/>
  <c r="O3" i="267"/>
  <c r="O3" i="188"/>
  <c r="N92" i="186"/>
  <c r="N93" i="186" s="1"/>
  <c r="N68" i="186"/>
  <c r="O49" i="186"/>
  <c r="F50" i="186" s="1"/>
  <c r="F99" i="186" s="1"/>
  <c r="O61" i="186"/>
  <c r="F62" i="186" s="1"/>
  <c r="F98" i="186" s="1"/>
  <c r="N70" i="186" l="1"/>
  <c r="O91" i="186"/>
  <c r="H49" i="186"/>
  <c r="O68" i="186"/>
  <c r="O92" i="186"/>
  <c r="O54" i="186"/>
  <c r="O56" i="186" s="1"/>
  <c r="H61" i="186"/>
  <c r="H69" i="186" s="1"/>
  <c r="O69" i="186"/>
  <c r="H91" i="186"/>
  <c r="O93" i="186" l="1"/>
  <c r="H93" i="186" s="1"/>
  <c r="O70" i="186"/>
  <c r="H70" i="186" s="1"/>
  <c r="H68" i="186"/>
  <c r="H92" i="186"/>
  <c r="H54" i="186"/>
  <c r="F94" i="186" l="1"/>
  <c r="F97" i="186" s="1"/>
  <c r="F100" i="186" s="1"/>
</calcChain>
</file>

<file path=xl/sharedStrings.xml><?xml version="1.0" encoding="utf-8"?>
<sst xmlns="http://schemas.openxmlformats.org/spreadsheetml/2006/main" count="1722" uniqueCount="463">
  <si>
    <t>Model name:</t>
  </si>
  <si>
    <t>Land Sales model_24 Sep 24</t>
  </si>
  <si>
    <t>Model code:</t>
  </si>
  <si>
    <t>PR24PD16</t>
  </si>
  <si>
    <t>Version number:</t>
  </si>
  <si>
    <t>Filename:</t>
  </si>
  <si>
    <t>PR24PD16 FD Land Sales - Anglian Water</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</si>
  <si>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</si>
  <si>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</si>
  <si>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</si>
  <si>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</si>
  <si>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</si>
  <si>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</si>
  <si>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</si>
  <si>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</si>
  <si>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</si>
  <si>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</si>
  <si>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</si>
  <si>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</si>
  <si>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</si>
  <si>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</si>
  <si>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</si>
  <si>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</si>
  <si>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</si>
  <si>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</si>
  <si>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</si>
  <si>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</si>
  <si>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</si>
  <si>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</si>
  <si>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</si>
  <si>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</si>
  <si>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</si>
  <si>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</si>
  <si>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</si>
  <si>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Formula Update</t>
  </si>
  <si>
    <t>Inputs</t>
  </si>
  <si>
    <t xml:space="preserve">Updated units to £m throughout model. 
</t>
  </si>
  <si>
    <t>New Functionality</t>
  </si>
  <si>
    <t>Included static data sheets containing data for items sourced from PR19 and annual performance reporting. Added formulae to adjust PR24 BP table PD4 data from 2022-23 prices to nominal prices.</t>
  </si>
  <si>
    <t>Inp</t>
  </si>
  <si>
    <t>Formulae changed in cells L14, L17, L20 and L23 to pick up APR values from cells L13, L16, L19 and L22 respectively.</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</si>
  <si>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</si>
  <si>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</si>
  <si>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</si>
  <si>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</si>
  <si>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</si>
  <si>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</si>
  <si>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</si>
  <si>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</si>
  <si>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</si>
  <si>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</si>
  <si>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</si>
  <si>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</si>
  <si>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</si>
  <si>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</si>
  <si>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</si>
  <si>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</si>
  <si>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</si>
  <si>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</si>
  <si>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</si>
  <si>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</si>
  <si>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</si>
  <si>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</si>
  <si>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</si>
  <si>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</si>
  <si>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</si>
  <si>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</si>
  <si>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</si>
  <si>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</si>
  <si>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</si>
  <si>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</si>
  <si>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</si>
  <si>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</si>
  <si>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</si>
  <si>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</si>
  <si>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</si>
  <si>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</si>
  <si>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</si>
  <si>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</si>
  <si>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</si>
  <si>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</si>
  <si>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</si>
  <si>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</si>
  <si>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</si>
  <si>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</si>
  <si>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</si>
  <si>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</si>
  <si>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</si>
  <si>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</si>
  <si>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</si>
  <si>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</si>
  <si>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</si>
  <si>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</si>
  <si>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</si>
  <si>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</si>
  <si>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</si>
  <si>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</si>
  <si>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</si>
  <si>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</si>
  <si>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</si>
  <si>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</si>
  <si>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</si>
  <si>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</si>
  <si>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</si>
  <si>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</si>
  <si>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</si>
  <si>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</si>
  <si>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</si>
  <si>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</si>
  <si>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</si>
  <si>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</si>
  <si>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</si>
  <si>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</si>
  <si>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</si>
  <si>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</si>
  <si>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</si>
  <si>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</si>
  <si>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</si>
  <si>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</si>
  <si>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</si>
  <si>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</si>
  <si>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</si>
  <si>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</si>
  <si>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</si>
  <si>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</si>
  <si>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</si>
  <si>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</si>
  <si>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</si>
  <si>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</si>
  <si>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</si>
  <si>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</si>
  <si>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</si>
  <si>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</si>
  <si>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</si>
  <si>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</si>
  <si>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</si>
  <si>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</si>
  <si>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</si>
  <si>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</si>
  <si>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</si>
  <si>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</si>
  <si>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NWT</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</si>
  <si>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</si>
  <si>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</si>
  <si>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</si>
  <si>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</si>
  <si>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</si>
  <si>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</si>
  <si>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</si>
  <si>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</si>
  <si>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</si>
  <si>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</si>
  <si>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</si>
  <si>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</si>
  <si>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</si>
  <si>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</si>
  <si>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</si>
  <si>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</si>
  <si>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</si>
  <si>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</si>
  <si>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</si>
  <si>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</si>
  <si>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</si>
  <si>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</si>
  <si>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</si>
  <si>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</si>
  <si>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</si>
  <si>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</si>
  <si>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</si>
  <si>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</si>
  <si>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</si>
  <si>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</si>
  <si>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</si>
  <si>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</si>
  <si>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</si>
  <si>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</si>
  <si>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</si>
  <si>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Company</t>
  </si>
  <si>
    <t>Previous review</t>
  </si>
  <si>
    <t>Description</t>
  </si>
  <si>
    <t>Constant</t>
  </si>
  <si>
    <t>2020-21</t>
  </si>
  <si>
    <t>2021-22</t>
  </si>
  <si>
    <t>2022-23</t>
  </si>
  <si>
    <t>2023-24</t>
  </si>
  <si>
    <t>2024-25</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</si>
  <si>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</si>
  <si>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</si>
  <si>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</si>
  <si>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</si>
  <si>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</si>
  <si>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</si>
  <si>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</si>
  <si>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WACC real - CPIH - WR</t>
  </si>
  <si>
    <t>PR19 Financial model, 'Water Network' sheet row 860</t>
  </si>
  <si>
    <t>WACC real - CPIH - WN</t>
  </si>
  <si>
    <t>PR19 Financial model, 'Wastewater Network' sheet row 860</t>
  </si>
  <si>
    <t>WACC real - CPIH - WWN</t>
  </si>
  <si>
    <t>PR19 Financial model, 'Dummy Control' sheet row 860</t>
  </si>
  <si>
    <t>WACC real - CPIH - DMMY</t>
  </si>
  <si>
    <t>https://fountain01/Fountain/jsp/protected/reportDisplay.page?reportId=23192</t>
  </si>
  <si>
    <t>PR24PD16_APR</t>
  </si>
  <si>
    <t>Run on 24 Sep 2024 9:33</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</si>
  <si>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</si>
  <si>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</si>
  <si>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</si>
  <si>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</si>
  <si>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</si>
  <si>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</si>
  <si>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</si>
  <si>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</si>
  <si>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</si>
  <si>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</si>
  <si>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</si>
  <si>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BT39301PS</t>
  </si>
  <si>
    <t>Proceeds from disposals of protected land - Wastewater</t>
  </si>
  <si>
    <t>£000</t>
  </si>
  <si>
    <t>B0374LD_AC</t>
  </si>
  <si>
    <t>Proceeds from disposals of protected land - Additional control</t>
  </si>
  <si>
    <t>PR24PD16_IN</t>
  </si>
  <si>
    <t>Run on 24 Sep 2024 9:55</t>
  </si>
  <si>
    <t>Reference</t>
  </si>
  <si>
    <t>Item description</t>
  </si>
  <si>
    <t>Unit</t>
  </si>
  <si>
    <t>Model</t>
  </si>
  <si>
    <t>2017-18</t>
  </si>
  <si>
    <t>2018-19</t>
  </si>
  <si>
    <t>2019-20</t>
  </si>
  <si>
    <t>B0374LD_WR_PR24</t>
  </si>
  <si>
    <t>Analysis of land sales - Land sales – proceeds from disposals of protected land - Water resources</t>
  </si>
  <si>
    <t>Price Review 2024</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</si>
  <si>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</si>
  <si>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</si>
  <si>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</si>
  <si>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</si>
  <si>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</si>
  <si>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</si>
  <si>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</si>
  <si>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Consumer price index (including housing costs) - Consumer Price Index (with housing) for April</t>
  </si>
  <si>
    <t>nr</t>
  </si>
  <si>
    <t>BB3905MY_PR24</t>
  </si>
  <si>
    <t>Consumer price index (including housing costs) - Consumer Price Index (with housing) for May</t>
  </si>
  <si>
    <t>BB3905JN_PR24</t>
  </si>
  <si>
    <t>Consumer price index (including housing costs) - Consumer Price Index (with housing) for June</t>
  </si>
  <si>
    <t>BB3905JL_PR24</t>
  </si>
  <si>
    <t>Consumer price index (including housing costs) - Consumer Price Index (with housing) for July</t>
  </si>
  <si>
    <t>BB3905AT_PR24</t>
  </si>
  <si>
    <t>Consumer price index (including housing costs) - Consumer Price Index (with housing) for August</t>
  </si>
  <si>
    <t>BB3905SR_PR24</t>
  </si>
  <si>
    <t>Consumer price index (including housing costs) - Consumer Price Index (with housing) for September</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</si>
  <si>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</si>
  <si>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</si>
  <si>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</si>
  <si>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</si>
  <si>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</si>
  <si>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</si>
  <si>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</si>
  <si>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</si>
  <si>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</si>
  <si>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</si>
  <si>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</si>
  <si>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</si>
  <si>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Price Review 2019</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</si>
  <si>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</si>
  <si>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</si>
  <si>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</si>
  <si>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</si>
  <si>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Analysis of land sales - Land sales – proceeds from disposals of protected land - Water resources (2022-23 FYA CPIH prices)</t>
  </si>
  <si>
    <t>Proceeds from disposals of protected land - water resources (nominal prices)</t>
  </si>
  <si>
    <t>Analysis of land sales - Land sales – proceeds from disposals of protected land - Water Network+ (2022-23 FYA CPIH prices)</t>
  </si>
  <si>
    <t>Proceeds from disposals of protected land - water network (nominal prices)</t>
  </si>
  <si>
    <t>Analysis of land sales - Land sales – proceeds from disposals of protected land - Wastewater Network+ (2022-23 FYA CPIH prices)</t>
  </si>
  <si>
    <t>Proceeds from disposals of protected land - wastewater (nominal prices)</t>
  </si>
  <si>
    <t>Analysis of land sales - Land sales – proceeds from disposals of protected land - Additional control (2022-23 FYA CPIH prices)</t>
  </si>
  <si>
    <t>Proceeds from disposals of protected land - dmmy (TTT)  (nominal prices)</t>
  </si>
  <si>
    <t>Explanation of Override</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</si>
  <si>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</si>
  <si>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</si>
  <si>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</si>
  <si>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</si>
  <si>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</si>
  <si>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</si>
  <si>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</si>
  <si>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</si>
  <si>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</si>
  <si>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</si>
  <si>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</si>
  <si>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</si>
  <si>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</si>
  <si>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</si>
  <si>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</si>
  <si>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</si>
  <si>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</si>
  <si>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</si>
  <si>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</si>
  <si>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</si>
  <si>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</si>
  <si>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</si>
  <si>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</si>
  <si>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</si>
  <si>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</si>
  <si>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</si>
  <si>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</si>
  <si>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acronym</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</si>
  <si>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</si>
  <si>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</si>
  <si>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</si>
  <si>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</si>
  <si>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</si>
  <si>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</si>
  <si>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</si>
  <si>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</si>
  <si>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</si>
  <si>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</si>
  <si>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</si>
  <si>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</si>
  <si>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</si>
  <si>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</si>
  <si>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</si>
  <si>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</si>
  <si>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</si>
  <si>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</si>
  <si>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</si>
  <si>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</si>
  <si>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</si>
  <si>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</si>
  <si>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</si>
  <si>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</si>
  <si>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</si>
  <si>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</si>
  <si>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</si>
  <si>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</si>
  <si>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</si>
  <si>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</si>
  <si>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</si>
  <si>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</si>
  <si>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</si>
  <si>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</si>
  <si>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</si>
  <si>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</si>
  <si>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</si>
  <si>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</si>
  <si>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</si>
  <si>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</si>
  <si>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</si>
  <si>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</si>
  <si>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</si>
  <si>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</si>
  <si>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</si>
  <si>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</si>
  <si>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</si>
  <si>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</si>
  <si>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</si>
  <si>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</si>
  <si>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</si>
  <si>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</si>
  <si>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</si>
  <si>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</si>
  <si>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</si>
  <si>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</si>
  <si>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</si>
  <si>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</si>
  <si>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</si>
  <si>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</si>
  <si>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</si>
  <si>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</si>
  <si>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</si>
  <si>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</si>
  <si>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</si>
  <si>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</si>
  <si>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</si>
  <si>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</si>
  <si>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</si>
  <si>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</si>
  <si>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</si>
  <si>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</si>
  <si>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</si>
  <si>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</si>
  <si>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</si>
  <si>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</si>
  <si>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</si>
  <si>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</si>
  <si>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</si>
  <si>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</si>
  <si>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</si>
  <si>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</si>
  <si>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</si>
  <si>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</si>
  <si>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</si>
  <si>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</si>
  <si>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</si>
  <si>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</si>
  <si>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</si>
  <si>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</si>
  <si>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</si>
  <si>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</si>
  <si>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</si>
  <si>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</si>
  <si>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</si>
  <si>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</si>
  <si>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</si>
  <si>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</si>
  <si>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</si>
  <si>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</si>
  <si>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</si>
  <si>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</si>
  <si>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</si>
  <si>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</si>
  <si>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</si>
  <si>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</si>
  <si>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</si>
  <si>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</si>
  <si>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</si>
  <si>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</si>
  <si>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</si>
  <si>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</si>
  <si>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</si>
  <si>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</si>
  <si>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</si>
  <si>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</si>
  <si>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</si>
  <si>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</si>
  <si>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</si>
  <si>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</si>
  <si>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</si>
  <si>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</si>
  <si>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</si>
  <si>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</si>
  <si>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</si>
  <si>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</si>
  <si>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</si>
  <si>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</si>
  <si>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</si>
  <si>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</si>
  <si>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</si>
  <si>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</si>
  <si>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</si>
  <si>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</si>
  <si>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</si>
  <si>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</si>
  <si>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</si>
  <si>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[Fountain will populate this cell with the report name. Keep this placeholder here]</t>
  </si>
  <si>
    <t>[Fountain will put a date and timestamp here]</t>
  </si>
  <si>
    <t>PR24QA_PR24PD16_OUT1</t>
  </si>
  <si>
    <t>Date &amp; Time for Model - PR24PD16</t>
  </si>
  <si>
    <t>Text</t>
  </si>
  <si>
    <t>PR24QA_PR24PD16_OUT2</t>
  </si>
  <si>
    <t>Name of Model - PR24PD16</t>
  </si>
  <si>
    <t>PR24QA_PR24PD16_OUT3</t>
  </si>
  <si>
    <t>F_Inputs time stamp - PR24PD16</t>
  </si>
  <si>
    <t>PR24QA_PR24PD16_OUT4</t>
  </si>
  <si>
    <t>Model override switch for - PR24PD16</t>
  </si>
  <si>
    <t>C_PR24PD16_PD11_14WR_PR24</t>
  </si>
  <si>
    <t xml:space="preserve">PR19 Land sales RCV adjustment in 2017-18 FYA (CPIH deflated) prices (WR) </t>
  </si>
  <si>
    <t>C_PR24PD16_PD11_14WN_PR24</t>
  </si>
  <si>
    <t xml:space="preserve">PR19 Land sales RCV adjustment in 2017-18 FYA (CPIH deflated) prices (WN) </t>
  </si>
  <si>
    <t>C_PR24PD16_PD11_14WWN_PR24</t>
  </si>
  <si>
    <t xml:space="preserve">PR19 Land sales RCV adjustment in 2017-18 FYA (CPIH deflated) prices (WWN) </t>
  </si>
  <si>
    <t>C_PR24PD16_PD11_14ADDN1_PR24</t>
  </si>
  <si>
    <t xml:space="preserve">PR19 Land sales RCV adjustment in 2017-18 FYA (CPIH deflated) prices (ADDN1) </t>
  </si>
  <si>
    <t>BYA</t>
  </si>
  <si>
    <t>ANH Run on 08 May 2025 09.58 for BYA.</t>
  </si>
  <si>
    <t xml:space="preserve">Company proposed change for Blind-Year-Adjustment (BYA): ANH Run on 08 May 2025 09:58 for Blind-Year-Adjustment (BYA) with updated Inp tab (red cells) and marking with red colour of updated Inflation values as per the BYA data table PD1.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</si>
</sst>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86">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sz val="10"/>
      <color indexed="8"/>
      <name val="Arial"/>
      <family val="2"/>
    </font>
    <font>
      <sz val="11"/>
      <color theme="1"/>
      <name val="Calibri"/>
      <family val="2"/>
    </font>
  </fonts>
  <fills count="65">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
      <patternFill patternType="solid">
        <fgColor rgb="FFFF0000"/>
        <bgColor rgb="FF000000"/>
      </patternFill>
    </fill>
    <fill>
      <patternFill patternType="solid">
        <fgColor rgb="FFFF00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164"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43"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5" fillId="0" borderId="0"/>
  </cellStyleXfs>
  <cellXfs count="357">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4"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79" fillId="0" borderId="0" xfId="119" applyFont="1"/>
    <xf numFmtId="0" fontId="44" fillId="60" borderId="0" xfId="119" applyFont="1" applyFill="1"/>
    <xf numFmtId="0" fontId="79" fillId="0" borderId="0" xfId="0" applyNumberFormat="1" applyFont="1" applyAlignment="1"/>
    <xf numFmtId="0" fontId="44" fillId="60" borderId="0" xfId="0" applyNumberFormat="1" applyFont="1" applyFill="1" applyAlignment="1"/>
    <xf numFmtId="167" fontId="79" fillId="63" borderId="0" xfId="0" applyFont="1" applyFill="1" applyAlignment="1"/>
    <xf numFmtId="167" fontId="16" fillId="64" borderId="0" xfId="0" applyFont="1" applyFill="1" applyAlignment="1">
      <alignment horizontal="center" vertical="top"/>
    </xf>
    <xf numFmtId="167" fontId="16" fillId="0" borderId="0" xfId="0" applyFont="1" applyFill="1" applyAlignment="1">
      <alignment horizontal="center" vertical="top"/>
    </xf>
    <xf numFmtId="179" fontId="11" fillId="64" borderId="14" xfId="0" applyNumberFormat="1" applyFont="1" applyFill="1" applyBorder="1" applyAlignment="1"/>
    <xf numFmtId="184" fontId="11" fillId="64" borderId="14" xfId="0" applyNumberFormat="1" applyFont="1" applyFill="1" applyBorder="1" applyAlignment="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1" builtinId="3" hidden="1" customBuiltin="1"/>
    <cellStyle name="Comma" xfId="52" builtinId="3" hidde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1847687</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92"/>
  <sheetViews>
    <sheetView zoomScale="80" zoomScaleNormal="80" workbookViewId="0">
      <pane ySplit="10" topLeftCell="A29" activePane="bottomLeft" state="frozen"/>
      <selection pane="bottomLeft" activeCell="E39" sqref="E39"/>
    </sheetView>
  </sheetViews>
  <sheetFormatPr defaultColWidth="0" defaultRowHeight="14.25" customHeight="1" zeroHeight="1"/>
  <cols>
    <col min="1" max="1" width="10.28515625" style="274" customWidth="1"/>
    <col min="2" max="2" width="29.140625" style="274" customWidth="1"/>
    <col min="3" max="3" width="20" style="274" customWidth="1"/>
    <col min="4" max="4" width="26.85546875" style="274" customWidth="1"/>
    <col min="5" max="5" width="73" style="274" customWidth="1"/>
    <col min="6" max="6" width="28.5703125" style="274" bestFit="1" customWidth="1"/>
    <col min="7" max="7" width="10.28515625" style="274" customWidth="1"/>
    <col min="8" max="8" width="5.140625" style="274" customWidth="1"/>
    <col min="9" max="9" width="22.140625" style="274" customWidth="1"/>
    <col min="10" max="13" width="0" style="274" hidden="1" customWidth="1"/>
    <col min="14" max="16384" width="10.28515625" style="274" hidden="1"/>
  </cols>
  <sheetData>
    <row r="1" spans="1:9" s="273" customFormat="1" ht="30.75" thickBot="1">
      <c r="A1" s="259" t="str">
        <f ca="1" xml:space="preserve"> RIGHT(CELL("filename", $A$1), LEN(CELL("filename", $A$1)) - SEARCH("]", CELL("filename", $A$1)))</f>
        <v>Cover</v>
      </c>
      <c r="B1" s="259"/>
      <c r="C1" s="260"/>
      <c r="D1" s="259"/>
      <c r="E1" s="259"/>
      <c r="F1" s="259"/>
      <c r="G1" s="259"/>
      <c r="H1" s="260"/>
      <c r="I1" s="260"/>
    </row>
    <row r="2" spans="1:9" ht="17.25" thickTop="1">
      <c r="A2" s="261"/>
      <c r="B2" s="261"/>
      <c r="C2" s="261"/>
      <c r="D2" s="261"/>
      <c r="E2" s="261"/>
      <c r="F2" s="261"/>
      <c r="G2" s="261"/>
      <c r="H2" s="261"/>
      <c r="I2" s="261"/>
    </row>
    <row r="3" spans="1:9" ht="16.5">
      <c r="A3" s="261"/>
      <c r="B3" s="261" t="s">
        <v>0</v>
      </c>
      <c r="C3" s="262" t="s">
        <v>1</v>
      </c>
      <c r="D3" s="261"/>
      <c r="E3" s="261"/>
      <c r="F3" s="261"/>
      <c r="G3" s="261"/>
      <c r="H3" s="261"/>
      <c r="I3" s="261"/>
    </row>
    <row r="4" spans="1:9" ht="16.5">
      <c r="A4" s="261"/>
      <c r="B4" s="261" t="s">
        <v>2</v>
      </c>
      <c r="C4" s="262" t="s">
        <v>3</v>
      </c>
      <c r="D4" s="261"/>
      <c r="E4" s="261"/>
      <c r="F4" s="261"/>
      <c r="G4" s="261"/>
      <c r="H4" s="261"/>
      <c r="I4" s="261"/>
    </row>
    <row r="5" spans="1:9" ht="16.5">
      <c r="A5" s="261"/>
      <c r="B5" s="261" t="s">
        <v>4</v>
      </c>
      <c r="C5" s="263">
        <v>3.2</v>
      </c>
      <c r="D5" s="261"/>
      <c r="E5" s="261"/>
      <c r="F5" s="261"/>
      <c r="G5" s="261"/>
      <c r="H5" s="261"/>
      <c r="I5" s="261"/>
    </row>
    <row r="6" spans="1:9" ht="16.5">
      <c r="A6" s="261"/>
      <c r="B6" s="261" t="s">
        <v>5</v>
      </c>
      <c r="C6" s="262" t="s">
        <v>6</v>
      </c>
      <c r="D6" s="261"/>
      <c r="E6" s="261"/>
      <c r="F6" s="261"/>
      <c r="G6" s="261"/>
      <c r="H6" s="261"/>
      <c r="I6" s="261"/>
    </row>
    <row r="7" spans="1:9" ht="16.5">
      <c r="A7" s="261"/>
      <c r="B7" s="261" t="s">
        <v>7</v>
      </c>
      <c r="C7" s="299">
        <v>45596</v>
      </c>
      <c r="D7" s="261"/>
      <c r="E7" s="261"/>
      <c r="F7" s="261"/>
      <c r="G7" s="261"/>
      <c r="H7" s="261"/>
      <c r="I7" s="261"/>
    </row>
    <row r="8" spans="1:9" ht="16.5">
      <c r="A8" s="261"/>
      <c r="B8" s="261" t="s">
        <v>8</v>
      </c>
      <c r="C8" s="262" t="s">
        <v>9</v>
      </c>
      <c r="D8" s="261"/>
      <c r="E8" s="261"/>
      <c r="F8" s="261"/>
      <c r="G8" s="261"/>
      <c r="H8" s="261"/>
      <c r="I8" s="261"/>
    </row>
    <row r="9" spans="1:9" ht="16.5">
      <c r="A9" s="261"/>
      <c r="B9" s="261" t="s">
        <v>10</v>
      </c>
      <c r="C9" s="262" t="s">
        <v>11</v>
      </c>
      <c r="D9" s="261"/>
      <c r="E9" s="261"/>
      <c r="F9" s="261"/>
      <c r="G9" s="261"/>
      <c r="H9" s="261"/>
      <c r="I9" s="261"/>
    </row>
    <row r="10" spans="1:9" ht="16.5">
      <c r="A10" s="261"/>
      <c r="B10" s="261"/>
      <c r="C10" s="261"/>
      <c r="D10" s="261"/>
      <c r="E10" s="261"/>
      <c r="F10" s="261"/>
      <c r="G10" s="261"/>
      <c r="H10" s="261"/>
      <c r="I10" s="261"/>
    </row>
    <row r="11" spans="1:9" ht="15">
      <c r="A11" s="272"/>
      <c r="B11" s="272"/>
      <c r="C11" s="275"/>
      <c r="D11" s="272"/>
      <c r="E11" s="272"/>
      <c r="F11" s="272"/>
      <c r="G11" s="272"/>
      <c r="H11" s="272"/>
      <c r="I11" s="272"/>
    </row>
    <row r="12" spans="1:9" ht="180" customHeight="1">
      <c r="A12" s="272"/>
      <c r="B12" s="272" t="s">
        <v>12</v>
      </c>
      <c r="C12" s="348" t="s">
        <v>13</v>
      </c>
      <c r="D12" s="348"/>
      <c r="E12" s="348"/>
      <c r="F12" s="348"/>
      <c r="G12" s="272"/>
      <c r="H12" s="272"/>
      <c r="I12" s="272"/>
    </row>
    <row r="13" spans="1:9">
      <c r="A13" s="272"/>
      <c r="B13" s="272"/>
      <c r="C13" s="272"/>
      <c r="D13" s="272"/>
      <c r="E13" s="272"/>
      <c r="F13" s="272"/>
      <c r="G13" s="272"/>
      <c r="H13" s="272"/>
      <c r="I13" s="272"/>
    </row>
    <row r="14" spans="1:9">
      <c r="A14" s="272"/>
      <c r="B14" s="272" t="s">
        <v>14</v>
      </c>
      <c r="C14" s="272" t="s">
        <v>15</v>
      </c>
      <c r="D14" s="272"/>
      <c r="E14" s="272"/>
      <c r="F14" s="272"/>
      <c r="G14" s="272"/>
      <c r="H14" s="272"/>
      <c r="I14" s="272"/>
    </row>
    <row r="15" spans="1:9">
      <c r="A15" s="272"/>
      <c r="B15" s="272"/>
      <c r="C15" s="272"/>
      <c r="D15" s="272"/>
      <c r="E15" s="272"/>
      <c r="F15" s="272"/>
      <c r="G15" s="272"/>
      <c r="H15" s="272"/>
      <c r="I15" s="272"/>
    </row>
    <row r="16" spans="1:9" ht="16.5">
      <c r="A16" s="272"/>
      <c r="B16" s="272" t="s">
        <v>16</v>
      </c>
      <c r="C16" s="272" t="s">
        <v>17</v>
      </c>
      <c r="D16" s="264"/>
      <c r="E16" s="264"/>
      <c r="F16" s="264"/>
      <c r="G16" s="272"/>
      <c r="H16" s="272"/>
      <c r="I16" s="272"/>
    </row>
    <row r="17" spans="1:9" ht="16.5">
      <c r="A17" s="272"/>
      <c r="B17" s="272"/>
      <c r="C17" s="264"/>
      <c r="D17" s="264"/>
      <c r="E17" s="264"/>
      <c r="F17" s="264"/>
      <c r="G17" s="272"/>
      <c r="H17" s="272"/>
      <c r="I17" s="272"/>
    </row>
    <row r="18" spans="1:9">
      <c r="A18" s="272"/>
      <c r="B18" s="272"/>
      <c r="C18" s="276" t="s">
        <v>18</v>
      </c>
      <c r="D18" s="277"/>
      <c r="E18" s="278" t="s">
        <v>19</v>
      </c>
      <c r="F18" s="279" t="s">
        <v>20</v>
      </c>
      <c r="G18" s="272"/>
      <c r="H18" s="272"/>
      <c r="I18" s="272"/>
    </row>
    <row r="19" spans="1:9">
      <c r="A19" s="272"/>
      <c r="B19" s="272"/>
      <c r="C19" s="355" t="s">
        <v>15</v>
      </c>
      <c r="D19" s="356"/>
      <c r="E19" s="265" t="s">
        <v>15</v>
      </c>
      <c r="F19" s="266" t="s">
        <v>15</v>
      </c>
      <c r="G19" s="272"/>
      <c r="H19" s="272"/>
      <c r="I19" s="272"/>
    </row>
    <row r="20" spans="1:9">
      <c r="A20" s="272"/>
      <c r="B20" s="272"/>
      <c r="C20" s="272"/>
      <c r="D20" s="272"/>
      <c r="E20" s="272"/>
      <c r="F20" s="272"/>
      <c r="G20" s="272"/>
      <c r="H20" s="272"/>
      <c r="I20" s="272"/>
    </row>
    <row r="21" spans="1:9">
      <c r="A21" s="272"/>
      <c r="B21" s="272"/>
      <c r="C21" s="272"/>
      <c r="D21" s="272"/>
      <c r="E21" s="272"/>
      <c r="F21" s="272"/>
      <c r="G21" s="272"/>
      <c r="H21" s="272"/>
      <c r="I21" s="272"/>
    </row>
    <row r="22" spans="1:9" ht="28.5" customHeight="1">
      <c r="B22" s="272" t="s">
        <v>21</v>
      </c>
      <c r="C22" s="348" t="s">
        <v>22</v>
      </c>
      <c r="D22" s="348"/>
      <c r="E22" s="348"/>
      <c r="F22" s="348"/>
    </row>
    <row r="23" spans="1:9" ht="16.5">
      <c r="B23" s="267"/>
      <c r="C23" s="264"/>
      <c r="D23" s="264"/>
      <c r="E23" s="264"/>
      <c r="F23" s="264"/>
    </row>
    <row r="24" spans="1:9" ht="16.5">
      <c r="B24" s="267"/>
      <c r="C24" s="276" t="s">
        <v>23</v>
      </c>
      <c r="D24" s="278" t="s">
        <v>24</v>
      </c>
      <c r="E24" s="278" t="s">
        <v>25</v>
      </c>
      <c r="F24" s="280" t="s">
        <v>26</v>
      </c>
    </row>
    <row r="25" spans="1:9" ht="16.5">
      <c r="B25" s="267"/>
      <c r="C25" s="349" t="s">
        <v>27</v>
      </c>
      <c r="D25" s="349" t="s">
        <v>28</v>
      </c>
      <c r="E25" s="352" t="s">
        <v>29</v>
      </c>
      <c r="F25" s="294">
        <f>Indexation!$I$70</f>
        <v>0</v>
      </c>
    </row>
    <row r="26" spans="1:9" ht="16.5">
      <c r="B26" s="267"/>
      <c r="C26" s="350"/>
      <c r="D26" s="350"/>
      <c r="E26" s="353"/>
      <c r="F26" s="269" t="str">
        <f>Indexation!$E$22</f>
        <v>CPIH 2017-18 FYA - Base Year</v>
      </c>
    </row>
    <row r="27" spans="1:9" ht="16.5">
      <c r="B27" s="267"/>
      <c r="C27" s="350"/>
      <c r="D27" s="350"/>
      <c r="E27" s="353"/>
      <c r="F27" s="269" t="str">
        <f>Indexation!$E$37</f>
        <v>CPIH 2022-23 FYA - Base Year</v>
      </c>
    </row>
    <row r="28" spans="1:9" ht="16.5" customHeight="1">
      <c r="B28" s="267"/>
      <c r="C28" s="349" t="s">
        <v>27</v>
      </c>
      <c r="D28" s="349" t="s">
        <v>30</v>
      </c>
      <c r="E28" s="352" t="s">
        <v>31</v>
      </c>
      <c r="F28" s="268" t="str">
        <f ca="1">Outputs!$A$1</f>
        <v>Outputs</v>
      </c>
    </row>
    <row r="29" spans="1:9" ht="16.5">
      <c r="B29" s="267"/>
      <c r="C29" s="350"/>
      <c r="D29" s="350"/>
      <c r="E29" s="353"/>
      <c r="F29" s="269"/>
    </row>
    <row r="30" spans="1:9" ht="16.5">
      <c r="B30" s="267"/>
      <c r="C30" s="350"/>
      <c r="D30" s="350"/>
      <c r="E30" s="353"/>
      <c r="F30" s="269"/>
    </row>
    <row r="31" spans="1:9">
      <c r="C31" s="349" t="s">
        <v>27</v>
      </c>
      <c r="D31" s="349" t="s">
        <v>32</v>
      </c>
      <c r="E31" s="352" t="s">
        <v>33</v>
      </c>
      <c r="F31" s="268"/>
    </row>
    <row r="32" spans="1:9">
      <c r="C32" s="350"/>
      <c r="D32" s="350"/>
      <c r="E32" s="353"/>
      <c r="F32" s="269"/>
    </row>
    <row r="33" spans="1:9">
      <c r="C33" s="350"/>
      <c r="D33" s="350"/>
      <c r="E33" s="353"/>
      <c r="F33" s="269"/>
    </row>
    <row r="34" spans="1:9">
      <c r="C34" s="351"/>
      <c r="D34" s="351"/>
      <c r="E34" s="354"/>
      <c r="F34" s="270"/>
    </row>
    <row r="35" spans="1:9" ht="25.5">
      <c r="C35" s="331" t="s">
        <v>34</v>
      </c>
      <c r="D35" s="331" t="s">
        <v>35</v>
      </c>
      <c r="E35" s="331" t="s">
        <v>36</v>
      </c>
      <c r="F35" s="332"/>
    </row>
    <row r="36" spans="1:9" ht="38.25">
      <c r="C36" s="331" t="s">
        <v>37</v>
      </c>
      <c r="D36" s="331"/>
      <c r="E36" s="331" t="s">
        <v>38</v>
      </c>
      <c r="F36" s="332"/>
    </row>
    <row r="37" spans="1:9" ht="25.5">
      <c r="C37" s="331" t="s">
        <v>34</v>
      </c>
      <c r="D37" s="331" t="s">
        <v>39</v>
      </c>
      <c r="E37" s="331" t="s">
        <v>40</v>
      </c>
      <c r="F37" s="332"/>
    </row>
    <row r="38" spans="1:9" ht="38.25">
      <c r="C38" s="331" t="s">
        <v>34</v>
      </c>
      <c r="D38" s="331" t="s">
        <v>39</v>
      </c>
      <c r="E38" s="331" t="s">
        <v>462</v>
      </c>
      <c r="F38" s="332" t="str">
        <f>Inp!C1</f>
        <v>ANH Run on 08 May 2025 09.58 for BYA.</v>
      </c>
    </row>
    <row r="39" spans="1:9"/>
    <row r="40" spans="1:9">
      <c r="B40" s="272" t="s">
        <v>41</v>
      </c>
      <c r="C40" s="272" t="s">
        <v>15</v>
      </c>
    </row>
    <row r="41" spans="1:9">
      <c r="B41" s="272" t="s">
        <v>42</v>
      </c>
      <c r="C41" s="272" t="s">
        <v>15</v>
      </c>
    </row>
    <row r="42" spans="1:9"/>
    <row r="43" spans="1:9"/>
    <row r="44" spans="1:9">
      <c r="A44" s="281" t="s">
        <v>43</v>
      </c>
      <c r="B44" s="281"/>
      <c r="C44" s="281"/>
      <c r="D44" s="282"/>
      <c r="E44" s="271"/>
      <c r="F44" s="271"/>
      <c r="G44" s="271"/>
      <c r="H44" s="271"/>
      <c r="I44" s="271"/>
    </row>
    <row r="45" spans="1:9"/>
    <row r="46" spans="1:9"/>
    <row r="47" spans="1:9"/>
    <row r="65" ht="14.25" customHeight="1"/>
    <row r="66" ht="14.25" customHeight="1"/>
    <row r="67" ht="14.25" customHeight="1"/>
    <row r="68"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sheetData>
  <mergeCells count="12">
    <mergeCell ref="C12:F12"/>
    <mergeCell ref="C22:F22"/>
    <mergeCell ref="C31:C34"/>
    <mergeCell ref="D31:D34"/>
    <mergeCell ref="E31:E34"/>
    <mergeCell ref="C19:D19"/>
    <mergeCell ref="C25:C27"/>
    <mergeCell ref="D25:D27"/>
    <mergeCell ref="E25:E27"/>
    <mergeCell ref="C28:C30"/>
    <mergeCell ref="D28:D30"/>
    <mergeCell ref="E28:E30"/>
  </mergeCells>
  <dataValidations count="1">
    <dataValidation type="list" allowBlank="1" showInputMessage="1" showErrorMessage="1" sqref="C25:C38" xr:uid="{00000000-0002-0000-0000-000000000000}">
      <formula1>"Formula Update,New Functionality,Logic Update,New Validation"</formula1>
    </dataValidation>
  </dataValidations>
  <hyperlinks>
    <hyperlink ref="C9"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pane="bottomLeft" activeCell="M24" sqref="M24"/>
    </sheetView>
  </sheetViews>
  <sheetFormatPr defaultColWidth="9.140625" defaultRowHeight="12.75"/>
  <cols>
    <col min="1" max="1" width="10.85546875" customWidth="1"/>
    <col min="2" max="2" width="18.5703125" style="61" bestFit="1" customWidth="1"/>
    <col min="3" max="3" width="113" bestFit="1" customWidth="1"/>
    <col min="4" max="4" width="8.85546875" customWidth="1"/>
    <col min="5" max="5" width="17.140625" bestFit="1" customWidth="1"/>
    <col min="6" max="13" width="10.140625" customWidth="1"/>
    <col min="14" max="16384" width="9.140625" style="125"/>
  </cols>
  <sheetData>
    <row r="1" spans="1:13" ht="24.95" customHeight="1">
      <c r="A1" s="16" t="str">
        <f ca="1" xml:space="preserve"> RIGHT(CELL("FILENAME", $A$1), LEN(CELL("FILENAME", $A$1)) - SEARCH("]", CELL("FILENAME", $A$1)))</f>
        <v>F_InpActive</v>
      </c>
      <c r="C1" s="27"/>
    </row>
    <row r="2" spans="1:13">
      <c r="A2" s="61" t="s">
        <v>114</v>
      </c>
      <c r="B2" s="61" t="s">
        <v>221</v>
      </c>
      <c r="C2" s="61" t="s">
        <v>222</v>
      </c>
      <c r="D2" s="61" t="s">
        <v>223</v>
      </c>
      <c r="E2" s="61" t="s">
        <v>224</v>
      </c>
      <c r="F2" t="s">
        <v>225</v>
      </c>
      <c r="G2" t="s">
        <v>226</v>
      </c>
      <c r="H2" t="s">
        <v>227</v>
      </c>
      <c r="I2" t="s">
        <v>181</v>
      </c>
      <c r="J2" t="s">
        <v>182</v>
      </c>
      <c r="K2" t="s">
        <v>183</v>
      </c>
      <c r="L2" t="s">
        <v>184</v>
      </c>
      <c r="M2" t="s">
        <v>185</v>
      </c>
    </row>
    <row r="4" spans="1:13">
      <c r="A4" s="206" t="str">
        <f xml:space="preserve"> IF( InpOverride!A4 = "", Inp!A4, InpOverride!A4 )</f>
        <v>ANH</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ANH</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ANH</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ANH</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0</v>
      </c>
      <c r="J7" s="200">
        <f xml:space="preserve"> IF( InpOverride!J7 = "", Inp!J7, InpOverride!J7 )</f>
        <v>0</v>
      </c>
      <c r="K7" s="200">
        <f xml:space="preserve"> IF( InpOverride!K7 = "", Inp!K7, InpOverride!K7 )</f>
        <v>0</v>
      </c>
      <c r="L7" s="200">
        <f xml:space="preserve"> IF( InpOverride!L7 = "", Inp!L7, InpOverride!L7 )</f>
        <v>0</v>
      </c>
      <c r="M7" s="200">
        <f xml:space="preserve"> IF( InpOverride!M7 = "", Inp!M7, InpOverride!M7 )</f>
        <v>0</v>
      </c>
    </row>
    <row r="8" spans="1:13">
      <c r="A8" s="206" t="str">
        <f xml:space="preserve"> IF( InpOverride!A8 = "", Inp!A8, InpOverride!A8 )</f>
        <v>ANH</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ANH</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ANH</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ANH</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0</v>
      </c>
      <c r="J11" s="200">
        <f xml:space="preserve"> IF( InpOverride!J11 = "", Inp!J11, InpOverride!J11 )</f>
        <v>0</v>
      </c>
      <c r="K11" s="200">
        <f xml:space="preserve"> IF( InpOverride!K11 = "", Inp!K11, InpOverride!K11 )</f>
        <v>0</v>
      </c>
      <c r="L11" s="200">
        <f xml:space="preserve"> IF( InpOverride!L11 = "", Inp!L11, InpOverride!L11 )</f>
        <v>0</v>
      </c>
      <c r="M11" s="200">
        <f xml:space="preserve"> IF( InpOverride!M11 = "", Inp!M11, InpOverride!M11 )</f>
        <v>0</v>
      </c>
    </row>
    <row r="12" spans="1:13">
      <c r="A12" s="206" t="str">
        <f xml:space="preserve"> IF( InpOverride!A12 = "", Inp!A12, InpOverride!A12 )</f>
        <v>ANH</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4.9000000000000002E-2</v>
      </c>
      <c r="J12" s="200">
        <f xml:space="preserve"> IF( InpOverride!J12 = "", Inp!J12, InpOverride!J12 )</f>
        <v>0.157</v>
      </c>
      <c r="K12" s="200">
        <f xml:space="preserve"> IF( InpOverride!K12 = "", Inp!K12, InpOverride!K12 )</f>
        <v>0.60399999999999998</v>
      </c>
      <c r="L12" s="200">
        <f xml:space="preserve"> IF( InpOverride!L12 = "", Inp!L12, InpOverride!L12 )</f>
        <v>0.59799999999999998</v>
      </c>
      <c r="M12" s="200">
        <f xml:space="preserve"> IF( InpOverride!M12 = "", Inp!M12, InpOverride!M12 )</f>
        <v>0</v>
      </c>
    </row>
    <row r="13" spans="1:13">
      <c r="A13" s="206" t="str">
        <f xml:space="preserve"> IF( InpOverride!A13 = "", Inp!A13, InpOverride!A13 )</f>
        <v>ANH</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0.60399999999999998</v>
      </c>
      <c r="L13" s="200">
        <f xml:space="preserve"> IF( InpOverride!L13 = "", Inp!L13, InpOverride!L13 )</f>
        <v>0.59799999999999998</v>
      </c>
      <c r="M13" s="200">
        <f xml:space="preserve"> IF( InpOverride!M13 = "", Inp!M13, InpOverride!M13 )</f>
        <v>0.09</v>
      </c>
    </row>
    <row r="14" spans="1:13">
      <c r="A14" s="206" t="str">
        <f xml:space="preserve"> IF( InpOverride!A14 = "", Inp!A14, InpOverride!A14 )</f>
        <v>ANH</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4.9000000000000002E-2</v>
      </c>
      <c r="J14" s="200">
        <f xml:space="preserve"> IF( InpOverride!J14 = "", Inp!J14, InpOverride!J14 )</f>
        <v>0.157</v>
      </c>
      <c r="K14" s="200">
        <f xml:space="preserve"> IF( InpOverride!K14 = "", Inp!K14, InpOverride!K14 )</f>
        <v>0.60399999999999998</v>
      </c>
      <c r="L14" s="200">
        <f xml:space="preserve"> IF( InpOverride!L14 = "", Inp!L14, InpOverride!L14 )</f>
        <v>0.59799999999999998</v>
      </c>
      <c r="M14" s="200">
        <f xml:space="preserve"> IF( InpOverride!M14 = "", Inp!M14, InpOverride!M14 )</f>
        <v>0</v>
      </c>
    </row>
    <row r="15" spans="1:13">
      <c r="A15" s="206" t="str">
        <f xml:space="preserve"> IF( InpOverride!A15 = "", Inp!A15, InpOverride!A15 )</f>
        <v>ANH</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0.182</v>
      </c>
      <c r="J15" s="200">
        <f xml:space="preserve"> IF( InpOverride!J15 = "", Inp!J15, InpOverride!J15 )</f>
        <v>0.32500000000000001</v>
      </c>
      <c r="K15" s="200">
        <f xml:space="preserve"> IF( InpOverride!K15 = "", Inp!K15, InpOverride!K15 )</f>
        <v>2.9969999999999999</v>
      </c>
      <c r="L15" s="200">
        <f xml:space="preserve"> IF( InpOverride!L15 = "", Inp!L15, InpOverride!L15 )</f>
        <v>0.51200000000000001</v>
      </c>
      <c r="M15" s="200">
        <f xml:space="preserve"> IF( InpOverride!M15 = "", Inp!M15, InpOverride!M15 )</f>
        <v>0</v>
      </c>
    </row>
    <row r="16" spans="1:13">
      <c r="A16" s="206" t="str">
        <f xml:space="preserve"> IF( InpOverride!A16 = "", Inp!A16, InpOverride!A16 )</f>
        <v>ANH</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2.9969999999999999</v>
      </c>
      <c r="L16" s="200">
        <f xml:space="preserve"> IF( InpOverride!L16 = "", Inp!L16, InpOverride!L16 )</f>
        <v>0.51200000000000001</v>
      </c>
      <c r="M16" s="200">
        <f xml:space="preserve"> IF( InpOverride!M16 = "", Inp!M16, InpOverride!M16 )</f>
        <v>0.5</v>
      </c>
    </row>
    <row r="17" spans="1:13">
      <c r="A17" s="206" t="str">
        <f xml:space="preserve"> IF( InpOverride!A17 = "", Inp!A17, InpOverride!A17 )</f>
        <v>ANH</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0.182</v>
      </c>
      <c r="J17" s="200">
        <f xml:space="preserve"> IF( InpOverride!J17 = "", Inp!J17, InpOverride!J17 )</f>
        <v>0.32500000000000001</v>
      </c>
      <c r="K17" s="200">
        <f xml:space="preserve"> IF( InpOverride!K17 = "", Inp!K17, InpOverride!K17 )</f>
        <v>2.9969999999999999</v>
      </c>
      <c r="L17" s="200">
        <f xml:space="preserve"> IF( InpOverride!L17 = "", Inp!L17, InpOverride!L17 )</f>
        <v>0.51200000000000001</v>
      </c>
      <c r="M17" s="200">
        <f xml:space="preserve"> IF( InpOverride!M17 = "", Inp!M17, InpOverride!M17 )</f>
        <v>0.32</v>
      </c>
    </row>
    <row r="18" spans="1:13">
      <c r="A18" s="206" t="str">
        <f xml:space="preserve"> IF( InpOverride!A18 = "", Inp!A18, InpOverride!A18 )</f>
        <v>ANH</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0.82599999999999996</v>
      </c>
      <c r="J18" s="200">
        <f xml:space="preserve"> IF( InpOverride!J18 = "", Inp!J18, InpOverride!J18 )</f>
        <v>3.99</v>
      </c>
      <c r="K18" s="200">
        <f xml:space="preserve"> IF( InpOverride!K18 = "", Inp!K18, InpOverride!K18 )</f>
        <v>0.10199999999999999</v>
      </c>
      <c r="L18" s="200">
        <f xml:space="preserve"> IF( InpOverride!L18 = "", Inp!L18, InpOverride!L18 )</f>
        <v>2.1999999999999999E-2</v>
      </c>
      <c r="M18" s="200">
        <f xml:space="preserve"> IF( InpOverride!M18 = "", Inp!M18, InpOverride!M18 )</f>
        <v>0</v>
      </c>
    </row>
    <row r="19" spans="1:13">
      <c r="A19" s="206" t="str">
        <f xml:space="preserve"> IF( InpOverride!A19 = "", Inp!A19, InpOverride!A19 )</f>
        <v>ANH</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0.10199999999999999</v>
      </c>
      <c r="L19" s="200">
        <f xml:space="preserve"> IF( InpOverride!L19 = "", Inp!L19, InpOverride!L19 )</f>
        <v>2.1999999999999999E-2</v>
      </c>
      <c r="M19" s="200">
        <f xml:space="preserve"> IF( InpOverride!M19 = "", Inp!M19, InpOverride!M19 )</f>
        <v>0.91</v>
      </c>
    </row>
    <row r="20" spans="1:13">
      <c r="A20" s="206" t="str">
        <f xml:space="preserve"> IF( InpOverride!A20 = "", Inp!A20, InpOverride!A20 )</f>
        <v>ANH</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0.82599999999999996</v>
      </c>
      <c r="J20" s="200">
        <f xml:space="preserve"> IF( InpOverride!J20 = "", Inp!J20, InpOverride!J20 )</f>
        <v>3.99</v>
      </c>
      <c r="K20" s="200">
        <f xml:space="preserve"> IF( InpOverride!K20 = "", Inp!K20, InpOverride!K20 )</f>
        <v>0.10199999999999999</v>
      </c>
      <c r="L20" s="200">
        <f xml:space="preserve"> IF( InpOverride!L20 = "", Inp!L20, InpOverride!L20 )</f>
        <v>2.1999999999999999E-2</v>
      </c>
      <c r="M20" s="200">
        <f xml:space="preserve"> IF( InpOverride!M20 = "", Inp!M20, InpOverride!M20 )</f>
        <v>0.79</v>
      </c>
    </row>
    <row r="21" spans="1:13">
      <c r="A21" s="206" t="str">
        <f xml:space="preserve"> IF( InpOverride!A21 = "", Inp!A21, InpOverride!A21 )</f>
        <v>ANH</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0</v>
      </c>
    </row>
    <row r="22" spans="1:13">
      <c r="A22" s="206" t="str">
        <f xml:space="preserve"> IF( InpOverride!A22 = "", Inp!A22, InpOverride!A22 )</f>
        <v>ANH</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ANH</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0</v>
      </c>
    </row>
    <row r="24" spans="1:13">
      <c r="A24" s="206" t="str">
        <f xml:space="preserve"> IF( InpOverride!A24 = "", Inp!A24, InpOverride!A24 )</f>
        <v>ANH</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132.19999999999999</v>
      </c>
    </row>
    <row r="25" spans="1:13">
      <c r="A25" s="206" t="str">
        <f xml:space="preserve"> IF( InpOverride!A25 = "", Inp!A25, InpOverride!A25 )</f>
        <v>ANH</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132.69999999999999</v>
      </c>
    </row>
    <row r="26" spans="1:13">
      <c r="A26" s="206" t="str">
        <f xml:space="preserve"> IF( InpOverride!A26 = "", Inp!A26, InpOverride!A26 )</f>
        <v>ANH</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133</v>
      </c>
    </row>
    <row r="27" spans="1:13">
      <c r="A27" s="206" t="str">
        <f xml:space="preserve"> IF( InpOverride!A27 = "", Inp!A27, InpOverride!A27 )</f>
        <v>ANH</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132.9</v>
      </c>
    </row>
    <row r="28" spans="1:13">
      <c r="A28" s="206" t="str">
        <f xml:space="preserve"> IF( InpOverride!A28 = "", Inp!A28, InpOverride!A28 )</f>
        <v>ANH</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133.4</v>
      </c>
    </row>
    <row r="29" spans="1:13">
      <c r="A29" s="206" t="str">
        <f xml:space="preserve"> IF( InpOverride!A29 = "", Inp!A29, InpOverride!A29 )</f>
        <v>ANH</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133.5</v>
      </c>
    </row>
    <row r="30" spans="1:13">
      <c r="A30" s="206" t="str">
        <f xml:space="preserve"> IF( InpOverride!A30 = "", Inp!A30, InpOverride!A30 )</f>
        <v>ANH</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134.30000000000001</v>
      </c>
    </row>
    <row r="31" spans="1:13">
      <c r="A31" s="206" t="str">
        <f xml:space="preserve"> IF( InpOverride!A31 = "", Inp!A31, InpOverride!A31 )</f>
        <v>ANH</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134.6</v>
      </c>
    </row>
    <row r="32" spans="1:13">
      <c r="A32" s="206" t="str">
        <f xml:space="preserve"> IF( InpOverride!A32 = "", Inp!A32, InpOverride!A32 )</f>
        <v>ANH</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135.1</v>
      </c>
    </row>
    <row r="33" spans="1:13">
      <c r="A33" s="206" t="str">
        <f xml:space="preserve"> IF( InpOverride!A33 = "", Inp!A33, InpOverride!A33 )</f>
        <v>ANH</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135.1</v>
      </c>
    </row>
    <row r="34" spans="1:13">
      <c r="A34" s="206" t="str">
        <f xml:space="preserve"> IF( InpOverride!A34 = "", Inp!A34, InpOverride!A34 )</f>
        <v>ANH</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130.80000000000001</v>
      </c>
      <c r="M34" s="177">
        <f xml:space="preserve"> IF( InpOverride!M34 = "", Inp!M34, InpOverride!M34 )</f>
        <v>135.6</v>
      </c>
    </row>
    <row r="35" spans="1:13">
      <c r="A35" s="206" t="str">
        <f xml:space="preserve"> IF( InpOverride!A35 = "", Inp!A35, InpOverride!A35 )</f>
        <v>ANH</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131.6</v>
      </c>
      <c r="M35" s="177">
        <f xml:space="preserve"> IF( InpOverride!M35 = "", Inp!M35, InpOverride!M35 )</f>
        <v>136.1</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6" activePane="bottomLeft" state="frozen"/>
      <selection pane="bottomLeft" activeCell="N72" sqref="N72"/>
    </sheetView>
  </sheetViews>
  <sheetFormatPr defaultColWidth="9.140625" defaultRowHeight="12.75" outlineLevelRow="2"/>
  <cols>
    <col min="1" max="1" width="21.7109375" style="21" customWidth="1"/>
    <col min="2" max="2" width="1.42578125" style="21" customWidth="1"/>
    <col min="3" max="3" width="1.42578125" style="60" customWidth="1"/>
    <col min="4" max="4" width="1.42578125" style="20" customWidth="1"/>
    <col min="5" max="5" width="88.140625" style="20" bestFit="1" customWidth="1"/>
    <col min="6" max="6" width="18.85546875" style="20" customWidth="1"/>
    <col min="7" max="7" width="8.28515625" style="20" bestFit="1" customWidth="1"/>
    <col min="8" max="8" width="15.140625" style="20" customWidth="1"/>
    <col min="9" max="9" width="2.5703125" style="20" customWidth="1"/>
    <col min="10" max="15" width="12.5703125" style="20" customWidth="1"/>
    <col min="16" max="16384" width="9.140625" style="61"/>
  </cols>
  <sheetData>
    <row r="1" spans="1:15" ht="26.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277</v>
      </c>
      <c r="B7" s="119"/>
      <c r="C7" s="119"/>
      <c r="D7" s="119"/>
      <c r="E7" s="119"/>
      <c r="F7" s="119"/>
      <c r="G7" s="119"/>
      <c r="H7" s="119"/>
      <c r="I7" s="119"/>
      <c r="J7" s="119"/>
      <c r="K7" s="119"/>
      <c r="L7" s="119"/>
      <c r="M7" s="119"/>
      <c r="N7" s="119"/>
      <c r="O7" s="119"/>
    </row>
    <row r="8" spans="1:15" ht="12.75" customHeight="1">
      <c r="A8" s="97"/>
      <c r="C8" s="20"/>
      <c r="F8" s="2"/>
      <c r="G8" s="9"/>
      <c r="H8" s="9"/>
      <c r="J8" s="97"/>
      <c r="K8" s="97"/>
      <c r="L8" s="97"/>
      <c r="M8" s="97"/>
      <c r="N8" s="97"/>
      <c r="O8" s="97"/>
    </row>
    <row r="9" spans="1:15" ht="12.75" customHeight="1" outlineLevel="1">
      <c r="A9" s="97"/>
      <c r="B9" s="66" t="s">
        <v>278</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279</v>
      </c>
      <c r="F11" s="62"/>
      <c r="G11" s="9"/>
      <c r="H11" s="9"/>
    </row>
    <row r="12" spans="1:15" ht="12.75" customHeight="1" outlineLevel="1">
      <c r="A12" s="27"/>
      <c r="B12" s="12"/>
      <c r="C12" s="28"/>
      <c r="D12" s="28"/>
      <c r="E12" s="6" t="s">
        <v>280</v>
      </c>
      <c r="F12" s="175">
        <v>43556</v>
      </c>
      <c r="G12" s="49" t="s">
        <v>281</v>
      </c>
      <c r="H12" s="8" t="s">
        <v>282</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283</v>
      </c>
      <c r="F14" s="62"/>
      <c r="G14" s="9"/>
      <c r="H14" s="8"/>
    </row>
    <row r="15" spans="1:15" ht="12.75" customHeight="1" outlineLevel="1">
      <c r="A15" s="27"/>
      <c r="B15" s="12"/>
      <c r="C15" s="28"/>
      <c r="D15" s="28"/>
      <c r="E15" s="27" t="s">
        <v>284</v>
      </c>
      <c r="F15" s="176">
        <v>2020</v>
      </c>
      <c r="G15" s="63" t="s">
        <v>285</v>
      </c>
      <c r="H15" s="63" t="s">
        <v>286</v>
      </c>
      <c r="I15" s="8"/>
      <c r="J15" s="11"/>
      <c r="K15" s="11"/>
      <c r="L15" s="27"/>
      <c r="M15" s="27"/>
      <c r="N15" s="27"/>
      <c r="O15" s="11"/>
    </row>
    <row r="16" spans="1:15" ht="12.75" customHeight="1" outlineLevel="1">
      <c r="A16" s="27"/>
      <c r="B16" s="12"/>
      <c r="C16" s="28"/>
      <c r="D16" s="28"/>
      <c r="E16" s="20" t="s">
        <v>287</v>
      </c>
      <c r="F16" s="176">
        <v>3</v>
      </c>
      <c r="G16" s="20" t="s">
        <v>288</v>
      </c>
      <c r="H16" s="20" t="s">
        <v>289</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290</v>
      </c>
      <c r="D18" s="27"/>
      <c r="F18" s="27"/>
      <c r="G18" s="27"/>
      <c r="H18" s="9"/>
      <c r="J18" s="97"/>
      <c r="K18" s="97"/>
      <c r="L18" s="27"/>
      <c r="M18" s="27"/>
      <c r="N18" s="27"/>
      <c r="O18" s="97"/>
    </row>
    <row r="19" spans="1:15" ht="12.75" customHeight="1" outlineLevel="1">
      <c r="A19" s="27"/>
      <c r="C19" s="27"/>
      <c r="D19" s="27"/>
      <c r="E19" s="20" t="s">
        <v>291</v>
      </c>
      <c r="F19" s="51" t="s">
        <v>292</v>
      </c>
      <c r="G19" s="20" t="s">
        <v>293</v>
      </c>
      <c r="H19" s="9"/>
      <c r="J19" s="97"/>
      <c r="K19" s="97"/>
      <c r="L19" s="116"/>
      <c r="M19" s="27"/>
      <c r="N19" s="116"/>
      <c r="O19" s="97"/>
    </row>
    <row r="20" spans="1:15" ht="12.75" customHeight="1" outlineLevel="1">
      <c r="A20" s="27"/>
      <c r="C20" s="27"/>
      <c r="D20" s="27"/>
      <c r="E20" s="20" t="s">
        <v>294</v>
      </c>
      <c r="F20" s="52" t="s">
        <v>295</v>
      </c>
      <c r="G20" s="20" t="s">
        <v>293</v>
      </c>
      <c r="H20" s="9"/>
      <c r="J20" s="97"/>
      <c r="K20" s="97"/>
      <c r="L20" s="27"/>
      <c r="M20" s="27"/>
      <c r="N20" s="27"/>
      <c r="O20" s="97"/>
    </row>
    <row r="21" spans="1:15" ht="12.75" customHeight="1" outlineLevel="1">
      <c r="A21" s="27"/>
      <c r="C21" s="27"/>
      <c r="D21" s="27"/>
      <c r="F21" s="27"/>
      <c r="G21" s="27"/>
      <c r="H21" s="9"/>
      <c r="J21" s="97"/>
      <c r="K21" s="97"/>
      <c r="L21" s="27"/>
      <c r="M21" s="27"/>
      <c r="N21" s="27"/>
      <c r="O21" s="97"/>
    </row>
    <row r="22" spans="1:15" ht="12.75" customHeight="1" outlineLevel="1">
      <c r="A22" s="27"/>
      <c r="B22" s="66" t="s">
        <v>296</v>
      </c>
      <c r="C22" s="67"/>
      <c r="D22" s="67"/>
      <c r="E22" s="67"/>
      <c r="F22" s="10"/>
      <c r="G22" s="64"/>
      <c r="H22" s="64"/>
      <c r="I22" s="24"/>
      <c r="J22" s="24"/>
      <c r="K22" s="24"/>
      <c r="L22" s="24"/>
      <c r="M22" s="24"/>
      <c r="N22" s="24"/>
      <c r="O22" s="24"/>
    </row>
    <row r="23" spans="1:15" ht="12.75" customHeight="1" outlineLevel="1">
      <c r="A23" s="27"/>
      <c r="C23" s="27"/>
      <c r="D23" s="27"/>
      <c r="F23" s="27"/>
      <c r="G23" s="27"/>
      <c r="H23" s="9"/>
      <c r="J23" s="97"/>
      <c r="K23" s="97"/>
      <c r="L23" s="27"/>
      <c r="M23" s="27"/>
      <c r="N23" s="27"/>
      <c r="O23" s="97"/>
    </row>
    <row r="24" spans="1:15" ht="12.75" customHeight="1" outlineLevel="1">
      <c r="A24" s="27"/>
      <c r="C24" s="20"/>
      <c r="E24" s="6" t="s">
        <v>297</v>
      </c>
      <c r="F24" s="175">
        <v>45017</v>
      </c>
      <c r="G24" s="6" t="s">
        <v>281</v>
      </c>
      <c r="H24" s="6"/>
      <c r="I24" s="6"/>
      <c r="J24" s="6"/>
      <c r="K24" s="6"/>
      <c r="L24" s="7"/>
      <c r="M24" s="7"/>
      <c r="N24" s="7"/>
      <c r="O24" s="7"/>
    </row>
    <row r="25" spans="1:15" ht="12.75" customHeight="1" outlineLevel="1">
      <c r="A25" s="27"/>
      <c r="B25" s="17"/>
      <c r="C25" s="20"/>
      <c r="E25" s="65" t="s">
        <v>298</v>
      </c>
      <c r="F25" s="176">
        <v>2</v>
      </c>
      <c r="G25" s="65" t="s">
        <v>299</v>
      </c>
      <c r="H25" s="18"/>
      <c r="I25" s="18"/>
      <c r="J25" s="18"/>
      <c r="K25" s="18"/>
      <c r="L25" s="18"/>
      <c r="M25" s="18"/>
      <c r="N25" s="18"/>
      <c r="O25" s="18"/>
    </row>
    <row r="26" spans="1:15" ht="12.75" customHeight="1" outlineLevel="1">
      <c r="A26" s="27"/>
      <c r="B26" s="17"/>
      <c r="C26" s="20"/>
      <c r="E26" s="18" t="s">
        <v>300</v>
      </c>
      <c r="F26" s="54" t="str">
        <f xml:space="preserve"> YEAR(F24) + 1 &amp; "-" &amp; TEXT(DATE(YEAR(F24) + F25, 1, 1), "yy")</f>
        <v>2024-25</v>
      </c>
      <c r="G26" s="18" t="s">
        <v>299</v>
      </c>
      <c r="H26" s="14" t="s">
        <v>301</v>
      </c>
      <c r="I26" s="18"/>
      <c r="J26" s="18"/>
      <c r="K26" s="18"/>
      <c r="L26" s="18"/>
      <c r="M26" s="18"/>
      <c r="N26" s="18"/>
      <c r="O26" s="18"/>
    </row>
    <row r="27" spans="1:15" ht="12.75"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302</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303</v>
      </c>
      <c r="F31" s="160" t="str">
        <f xml:space="preserve"> F_Inputs!$A$4</f>
        <v>ANH</v>
      </c>
      <c r="G31" s="14" t="s">
        <v>304</v>
      </c>
      <c r="H31" s="14"/>
    </row>
    <row r="32" spans="1:15" outlineLevel="1">
      <c r="A32" s="140"/>
      <c r="B32" s="140"/>
      <c r="C32" s="27"/>
      <c r="D32" s="27"/>
      <c r="E32" s="87"/>
    </row>
    <row r="33" spans="1:15" outlineLevel="1">
      <c r="A33" s="140"/>
      <c r="B33" s="140"/>
      <c r="C33" s="27"/>
      <c r="D33" s="27"/>
      <c r="E33" s="87" t="s">
        <v>305</v>
      </c>
      <c r="F33" s="22" t="str">
        <f xml:space="preserve"> INDEX( 'Style Guide'!$L$73:$L$90, MATCH( $F$31, 'Style Guide'!$I$73:$I$90,0))</f>
        <v>WaSC</v>
      </c>
      <c r="G33" s="14" t="s">
        <v>304</v>
      </c>
      <c r="H33" s="14" t="s">
        <v>301</v>
      </c>
    </row>
    <row r="34" spans="1:15" outlineLevel="1">
      <c r="A34" s="140"/>
      <c r="B34" s="140"/>
      <c r="C34" s="27"/>
      <c r="D34" s="27"/>
      <c r="E34" s="27"/>
      <c r="F34" s="27"/>
      <c r="G34" s="27"/>
      <c r="H34" s="27"/>
    </row>
    <row r="35" spans="1:15" outlineLevel="1">
      <c r="A35" s="140"/>
      <c r="B35" s="140" t="s">
        <v>306</v>
      </c>
      <c r="C35" s="27"/>
      <c r="D35" s="27"/>
      <c r="E35" s="61"/>
      <c r="F35" s="27"/>
      <c r="G35" s="27"/>
      <c r="H35" s="27"/>
    </row>
    <row r="36" spans="1:15" outlineLevel="1">
      <c r="A36" s="319" t="s">
        <v>193</v>
      </c>
      <c r="B36" s="140"/>
      <c r="C36" s="27"/>
      <c r="D36" s="27"/>
      <c r="E36" s="87" t="s">
        <v>307</v>
      </c>
      <c r="F36" s="320">
        <f xml:space="preserve"> SUMIFS(RealCPIHBasedWACC!D:D, RealCPIHBasedWACC!$A:$A, InpActive!$F$31,RealCPIHBasedWACC!C:C, InpActive!$A36)</f>
        <v>3.1200592500000068E-2</v>
      </c>
      <c r="G36" s="112" t="s">
        <v>308</v>
      </c>
      <c r="H36" s="27"/>
    </row>
    <row r="37" spans="1:15" outlineLevel="1">
      <c r="A37" s="319" t="s">
        <v>195</v>
      </c>
      <c r="B37" s="140"/>
      <c r="C37" s="27"/>
      <c r="D37" s="27"/>
      <c r="E37" s="87" t="s">
        <v>309</v>
      </c>
      <c r="F37" s="320">
        <f xml:space="preserve"> SUMIFS(RealCPIHBasedWACC!D:D, RealCPIHBasedWACC!$A:$A, InpActive!$F$31,RealCPIHBasedWACC!C:C, InpActive!$A37)</f>
        <v>3.1200592500000068E-2</v>
      </c>
      <c r="G37" s="112" t="s">
        <v>308</v>
      </c>
      <c r="H37" s="27"/>
    </row>
    <row r="38" spans="1:15" outlineLevel="1">
      <c r="A38" s="319" t="s">
        <v>197</v>
      </c>
      <c r="B38" s="140"/>
      <c r="C38" s="27"/>
      <c r="D38" s="27"/>
      <c r="E38" s="87" t="s">
        <v>310</v>
      </c>
      <c r="F38" s="320">
        <f xml:space="preserve"> SUMIFS(RealCPIHBasedWACC!D:D, RealCPIHBasedWACC!$A:$A, InpActive!$F$31,RealCPIHBasedWACC!C:C, InpActive!$A38)</f>
        <v>3.1200592500000068E-2</v>
      </c>
      <c r="G38" s="112" t="s">
        <v>308</v>
      </c>
      <c r="H38" s="27"/>
    </row>
    <row r="39" spans="1:15" outlineLevel="1">
      <c r="A39" s="319" t="s">
        <v>199</v>
      </c>
      <c r="B39" s="140"/>
      <c r="C39" s="27"/>
      <c r="D39" s="27"/>
      <c r="E39" s="87" t="s">
        <v>311</v>
      </c>
      <c r="F39" s="320">
        <f xml:space="preserve"> SUMIFS(RealCPIHBasedWACC!D:D, RealCPIHBasedWACC!$A:$A, InpActive!$F$31,RealCPIHBasedWACC!C:C, InpActive!$A39)</f>
        <v>3.1200592500000068E-2</v>
      </c>
      <c r="G39" s="112" t="s">
        <v>308</v>
      </c>
      <c r="H39" s="27"/>
    </row>
    <row r="40" spans="1:15" outlineLevel="1">
      <c r="A40" s="140"/>
      <c r="B40" s="140"/>
      <c r="C40" s="27"/>
      <c r="D40" s="27"/>
      <c r="E40" s="27"/>
      <c r="F40" s="27"/>
      <c r="G40" s="27"/>
      <c r="H40" s="27"/>
    </row>
    <row r="41" spans="1:15" outlineLevel="1">
      <c r="A41" s="140"/>
      <c r="B41" s="140" t="s">
        <v>312</v>
      </c>
      <c r="C41" s="27"/>
      <c r="D41" s="27"/>
      <c r="E41" s="27"/>
      <c r="F41" s="27"/>
      <c r="G41" s="27"/>
      <c r="H41" s="27"/>
    </row>
    <row r="42" spans="1:15" outlineLevel="1">
      <c r="A42" s="136"/>
      <c r="B42" s="140"/>
      <c r="C42" s="27"/>
      <c r="D42" s="27"/>
      <c r="E42" s="87" t="s">
        <v>313</v>
      </c>
      <c r="F42" s="162">
        <v>0.5</v>
      </c>
      <c r="G42" s="27" t="s">
        <v>308</v>
      </c>
      <c r="H42" s="27"/>
    </row>
    <row r="43" spans="1:15" outlineLevel="1">
      <c r="A43" s="136"/>
      <c r="B43" s="140"/>
      <c r="C43" s="27"/>
      <c r="D43" s="27"/>
      <c r="E43" s="87" t="s">
        <v>314</v>
      </c>
      <c r="F43" s="162">
        <v>0.5</v>
      </c>
      <c r="G43" s="27" t="s">
        <v>308</v>
      </c>
      <c r="H43" s="27"/>
    </row>
    <row r="44" spans="1:15" outlineLevel="1">
      <c r="A44" s="136"/>
      <c r="B44" s="140"/>
      <c r="C44" s="27"/>
      <c r="D44" s="27"/>
      <c r="E44" s="87" t="s">
        <v>315</v>
      </c>
      <c r="F44" s="162">
        <v>0.5</v>
      </c>
      <c r="G44" s="27" t="s">
        <v>308</v>
      </c>
      <c r="H44" s="27"/>
    </row>
    <row r="45" spans="1:15" outlineLevel="1">
      <c r="A45" s="136"/>
      <c r="B45" s="140"/>
      <c r="C45" s="27"/>
      <c r="D45" s="27"/>
      <c r="E45" s="87" t="s">
        <v>316</v>
      </c>
      <c r="F45" s="162">
        <v>1</v>
      </c>
      <c r="G45" s="27" t="s">
        <v>308</v>
      </c>
      <c r="H45" s="27"/>
    </row>
    <row r="46" spans="1:15">
      <c r="A46" s="140"/>
      <c r="B46" s="140"/>
      <c r="C46" s="27"/>
      <c r="D46" s="27"/>
      <c r="E46" s="27"/>
      <c r="F46" s="27"/>
      <c r="G46" s="27"/>
      <c r="H46" s="27"/>
    </row>
    <row r="47" spans="1:15" ht="12.75" customHeight="1">
      <c r="A47" s="119" t="s">
        <v>317</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318</v>
      </c>
      <c r="F49" s="53">
        <v>12</v>
      </c>
      <c r="G49" s="27" t="s">
        <v>319</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320</v>
      </c>
      <c r="F51" s="53">
        <v>100</v>
      </c>
      <c r="G51" s="20" t="s">
        <v>100</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321</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5" customHeight="1" outlineLevel="2">
      <c r="A56" s="97"/>
      <c r="B56" s="141" t="s">
        <v>322</v>
      </c>
      <c r="C56" s="61"/>
      <c r="D56" s="27"/>
      <c r="E56" s="61"/>
      <c r="F56" s="27"/>
      <c r="G56" s="27"/>
      <c r="H56" s="27"/>
      <c r="I56" s="27"/>
      <c r="J56" s="27"/>
      <c r="K56" s="27"/>
      <c r="L56" s="27"/>
      <c r="M56" s="27"/>
      <c r="N56" s="27"/>
      <c r="O56" s="27"/>
    </row>
    <row r="57" spans="1:15" ht="12.95" customHeight="1" outlineLevel="2">
      <c r="A57" s="136"/>
      <c r="B57" s="140"/>
      <c r="C57" s="61"/>
      <c r="D57" s="27"/>
      <c r="E57" s="136" t="s">
        <v>323</v>
      </c>
      <c r="F57" s="61"/>
      <c r="G57" s="136" t="s">
        <v>92</v>
      </c>
      <c r="H57" s="329">
        <f xml:space="preserve"> SUM(J57:O57)</f>
        <v>0</v>
      </c>
      <c r="I57" s="27"/>
      <c r="J57" s="27"/>
      <c r="K57" s="200">
        <f>F_InpActive!I8</f>
        <v>0</v>
      </c>
      <c r="L57" s="200">
        <f>F_InpActive!J8</f>
        <v>0</v>
      </c>
      <c r="M57" s="200">
        <f>F_InpActive!K8</f>
        <v>0</v>
      </c>
      <c r="N57" s="200">
        <f>F_InpActive!L8</f>
        <v>0</v>
      </c>
      <c r="O57" s="200">
        <f>F_InpActive!M8</f>
        <v>0</v>
      </c>
    </row>
    <row r="58" spans="1:15" ht="12.95" customHeight="1" outlineLevel="2">
      <c r="A58" s="136"/>
      <c r="B58" s="140"/>
      <c r="C58" s="61"/>
      <c r="D58" s="27"/>
      <c r="E58" s="136" t="s">
        <v>324</v>
      </c>
      <c r="F58" s="61"/>
      <c r="G58" s="136" t="s">
        <v>92</v>
      </c>
      <c r="H58" s="329">
        <f xml:space="preserve"> SUM(J58:O58)</f>
        <v>1.4079999999999999</v>
      </c>
      <c r="I58" s="27"/>
      <c r="J58" s="27"/>
      <c r="K58" s="200">
        <f>F_InpActive!I14</f>
        <v>4.9000000000000002E-2</v>
      </c>
      <c r="L58" s="200">
        <f>F_InpActive!J14</f>
        <v>0.157</v>
      </c>
      <c r="M58" s="200">
        <f>F_InpActive!K14</f>
        <v>0.60399999999999998</v>
      </c>
      <c r="N58" s="200">
        <f>F_InpActive!L14</f>
        <v>0.59799999999999998</v>
      </c>
      <c r="O58" s="200">
        <f>F_InpActive!M14</f>
        <v>0</v>
      </c>
    </row>
    <row r="59" spans="1:15" ht="12.95" customHeight="1" outlineLevel="2">
      <c r="A59" s="61"/>
      <c r="B59" s="140"/>
      <c r="C59" s="61"/>
      <c r="D59" s="27"/>
      <c r="E59" s="205" t="s">
        <v>307</v>
      </c>
      <c r="F59" s="205">
        <f>F36</f>
        <v>3.1200592500000068E-2</v>
      </c>
      <c r="G59" s="164" t="s">
        <v>308</v>
      </c>
      <c r="H59" s="329"/>
      <c r="I59" s="27"/>
      <c r="J59" s="27"/>
      <c r="K59" s="146"/>
      <c r="L59" s="146"/>
      <c r="M59" s="146"/>
      <c r="N59" s="146"/>
      <c r="O59" s="146"/>
    </row>
    <row r="60" spans="1:15" ht="12.95" customHeight="1" outlineLevel="2">
      <c r="A60" s="136"/>
      <c r="B60" s="140"/>
      <c r="C60" s="61"/>
      <c r="D60" s="27"/>
      <c r="E60" s="87" t="s">
        <v>313</v>
      </c>
      <c r="F60" s="163">
        <f>F42</f>
        <v>0.5</v>
      </c>
      <c r="G60" s="27" t="s">
        <v>308</v>
      </c>
      <c r="H60" s="329"/>
      <c r="I60" s="27"/>
      <c r="J60" s="27"/>
      <c r="K60" s="146"/>
      <c r="L60" s="146"/>
      <c r="M60" s="146"/>
      <c r="N60" s="146"/>
      <c r="O60" s="146"/>
    </row>
    <row r="61" spans="1:15" ht="12.95" customHeight="1" outlineLevel="2">
      <c r="A61" s="136"/>
      <c r="B61" s="140"/>
      <c r="C61" s="61"/>
      <c r="D61" s="27"/>
      <c r="E61" s="209" t="s">
        <v>325</v>
      </c>
      <c r="F61" s="163">
        <f xml:space="preserve"> 1 - F60</f>
        <v>0.5</v>
      </c>
      <c r="G61" s="27" t="s">
        <v>308</v>
      </c>
      <c r="H61" s="329"/>
      <c r="I61" s="27"/>
      <c r="J61" s="27"/>
      <c r="K61" s="146"/>
      <c r="L61" s="146"/>
      <c r="M61" s="146"/>
      <c r="N61" s="146"/>
      <c r="O61" s="146"/>
    </row>
    <row r="62" spans="1:15" ht="12.95" customHeight="1" outlineLevel="2">
      <c r="A62" s="97"/>
      <c r="B62" s="140"/>
      <c r="C62" s="61"/>
      <c r="D62" s="27"/>
      <c r="E62" s="61"/>
      <c r="F62" s="27"/>
      <c r="G62" s="27"/>
      <c r="H62" s="329"/>
      <c r="I62" s="27"/>
      <c r="J62" s="27"/>
      <c r="K62" s="27"/>
      <c r="L62" s="27"/>
      <c r="M62" s="27"/>
      <c r="N62" s="27"/>
      <c r="O62" s="27"/>
    </row>
    <row r="63" spans="1:15" ht="12.95" customHeight="1" outlineLevel="2">
      <c r="A63" s="97"/>
      <c r="B63" s="141" t="s">
        <v>326</v>
      </c>
      <c r="C63" s="61"/>
      <c r="D63" s="27"/>
      <c r="E63" s="61"/>
      <c r="F63" s="27"/>
      <c r="G63" s="27"/>
      <c r="H63" s="329"/>
      <c r="I63" s="27"/>
      <c r="J63" s="27"/>
      <c r="K63" s="27"/>
      <c r="L63" s="27"/>
      <c r="M63" s="27"/>
      <c r="N63" s="27"/>
      <c r="O63" s="27"/>
    </row>
    <row r="64" spans="1:15" ht="12.95" customHeight="1" outlineLevel="2">
      <c r="A64" s="136"/>
      <c r="B64" s="140"/>
      <c r="C64" s="61"/>
      <c r="D64" s="27"/>
      <c r="E64" s="136" t="s">
        <v>327</v>
      </c>
      <c r="F64" s="61"/>
      <c r="G64" s="136" t="s">
        <v>92</v>
      </c>
      <c r="H64" s="329">
        <f xml:space="preserve"> SUM(J64:O64)</f>
        <v>0</v>
      </c>
      <c r="I64" s="27"/>
      <c r="J64" s="27"/>
      <c r="K64" s="200">
        <f>F_InpActive!I9</f>
        <v>0</v>
      </c>
      <c r="L64" s="200">
        <f>F_InpActive!J9</f>
        <v>0</v>
      </c>
      <c r="M64" s="200">
        <f>F_InpActive!K9</f>
        <v>0</v>
      </c>
      <c r="N64" s="200">
        <f>F_InpActive!L9</f>
        <v>0</v>
      </c>
      <c r="O64" s="200">
        <f>F_InpActive!M9</f>
        <v>0</v>
      </c>
    </row>
    <row r="65" spans="1:15" ht="12.95" customHeight="1" outlineLevel="2">
      <c r="A65" s="136"/>
      <c r="B65" s="140"/>
      <c r="C65" s="61"/>
      <c r="D65" s="27"/>
      <c r="E65" s="136" t="s">
        <v>328</v>
      </c>
      <c r="F65" s="61"/>
      <c r="G65" s="136" t="s">
        <v>92</v>
      </c>
      <c r="H65" s="329">
        <f xml:space="preserve"> SUM(J65:O65)</f>
        <v>4.3360000000000003</v>
      </c>
      <c r="I65" s="27"/>
      <c r="J65" s="27"/>
      <c r="K65" s="200">
        <f>F_InpActive!I17</f>
        <v>0.182</v>
      </c>
      <c r="L65" s="200">
        <f>F_InpActive!J17</f>
        <v>0.32500000000000001</v>
      </c>
      <c r="M65" s="200">
        <f>F_InpActive!K17</f>
        <v>2.9969999999999999</v>
      </c>
      <c r="N65" s="200">
        <f>F_InpActive!L17</f>
        <v>0.51200000000000001</v>
      </c>
      <c r="O65" s="200">
        <f>F_InpActive!M17</f>
        <v>0.32</v>
      </c>
    </row>
    <row r="66" spans="1:15" ht="12.95" customHeight="1" outlineLevel="2">
      <c r="A66" s="61"/>
      <c r="B66" s="61"/>
      <c r="C66" s="61"/>
      <c r="D66" s="27"/>
      <c r="E66" s="205" t="s">
        <v>309</v>
      </c>
      <c r="F66" s="205">
        <f>F37</f>
        <v>3.1200592500000068E-2</v>
      </c>
      <c r="G66" s="164" t="s">
        <v>308</v>
      </c>
      <c r="H66" s="329"/>
      <c r="I66" s="27"/>
      <c r="J66" s="27"/>
      <c r="K66" s="146"/>
      <c r="L66" s="146"/>
      <c r="M66" s="146"/>
      <c r="N66" s="146"/>
      <c r="O66" s="146"/>
    </row>
    <row r="67" spans="1:15" ht="12.95" customHeight="1" outlineLevel="2">
      <c r="A67" s="136"/>
      <c r="B67" s="61"/>
      <c r="C67" s="61"/>
      <c r="D67" s="27"/>
      <c r="E67" s="209" t="s">
        <v>329</v>
      </c>
      <c r="F67" s="163">
        <f>F43</f>
        <v>0.5</v>
      </c>
      <c r="G67" s="27" t="s">
        <v>308</v>
      </c>
      <c r="H67" s="329"/>
      <c r="I67" s="27"/>
      <c r="J67" s="27"/>
      <c r="K67" s="146"/>
      <c r="L67" s="146"/>
      <c r="M67" s="146"/>
      <c r="N67" s="146"/>
      <c r="O67" s="146"/>
    </row>
    <row r="68" spans="1:15" ht="12.95" customHeight="1" outlineLevel="2">
      <c r="A68" s="136"/>
      <c r="B68" s="61"/>
      <c r="C68" s="61"/>
      <c r="D68" s="27"/>
      <c r="E68" s="209" t="s">
        <v>330</v>
      </c>
      <c r="F68" s="163">
        <f xml:space="preserve"> 1 - F67</f>
        <v>0.5</v>
      </c>
      <c r="G68" s="27" t="s">
        <v>308</v>
      </c>
      <c r="H68" s="329"/>
      <c r="I68" s="27"/>
      <c r="J68" s="27"/>
      <c r="K68" s="146"/>
      <c r="L68" s="146"/>
      <c r="M68" s="146"/>
      <c r="N68" s="146"/>
      <c r="O68" s="146"/>
    </row>
    <row r="69" spans="1:15" ht="12.95" customHeight="1" outlineLevel="2">
      <c r="A69" s="97"/>
      <c r="B69" s="140"/>
      <c r="C69" s="61"/>
      <c r="D69" s="27"/>
      <c r="E69" s="61"/>
      <c r="F69" s="27"/>
      <c r="G69" s="27"/>
      <c r="H69" s="329"/>
      <c r="I69" s="27"/>
      <c r="J69" s="27"/>
      <c r="K69" s="27"/>
      <c r="L69" s="27"/>
      <c r="M69" s="27"/>
      <c r="N69" s="27"/>
      <c r="O69" s="27"/>
    </row>
    <row r="70" spans="1:15" ht="12.95" customHeight="1" outlineLevel="2">
      <c r="A70" s="97"/>
      <c r="B70" s="141" t="s">
        <v>331</v>
      </c>
      <c r="C70" s="61"/>
      <c r="D70" s="27"/>
      <c r="E70" s="61"/>
      <c r="F70" s="27"/>
      <c r="G70" s="27"/>
      <c r="H70" s="329"/>
      <c r="I70" s="27"/>
      <c r="J70" s="27"/>
      <c r="K70" s="27"/>
      <c r="L70" s="27"/>
      <c r="M70" s="27"/>
      <c r="N70" s="27"/>
      <c r="O70" s="27"/>
    </row>
    <row r="71" spans="1:15" ht="12.95" customHeight="1" outlineLevel="2">
      <c r="A71" s="136"/>
      <c r="B71" s="141"/>
      <c r="C71" s="61"/>
      <c r="D71" s="27"/>
      <c r="E71" s="136" t="s">
        <v>332</v>
      </c>
      <c r="F71" s="27"/>
      <c r="G71" s="136" t="s">
        <v>92</v>
      </c>
      <c r="H71" s="329">
        <f xml:space="preserve"> SUM(J71:O71)</f>
        <v>0</v>
      </c>
      <c r="I71" s="27"/>
      <c r="J71" s="27"/>
      <c r="K71" s="200">
        <f>F_InpActive!I10</f>
        <v>0</v>
      </c>
      <c r="L71" s="200">
        <f>F_InpActive!J10</f>
        <v>0</v>
      </c>
      <c r="M71" s="200">
        <f>F_InpActive!K10</f>
        <v>0</v>
      </c>
      <c r="N71" s="200">
        <f>F_InpActive!L10</f>
        <v>0</v>
      </c>
      <c r="O71" s="200">
        <f>F_InpActive!M10</f>
        <v>0</v>
      </c>
    </row>
    <row r="72" spans="1:15" ht="12.95" customHeight="1" outlineLevel="2">
      <c r="A72" s="136"/>
      <c r="B72" s="141"/>
      <c r="C72" s="61"/>
      <c r="D72" s="27"/>
      <c r="E72" s="136" t="s">
        <v>333</v>
      </c>
      <c r="F72" s="27"/>
      <c r="G72" s="136" t="s">
        <v>92</v>
      </c>
      <c r="H72" s="329">
        <f xml:space="preserve"> SUM(J72:O72)</f>
        <v>5.73</v>
      </c>
      <c r="I72" s="27"/>
      <c r="J72" s="27"/>
      <c r="K72" s="200">
        <f>F_InpActive!I20</f>
        <v>0.82599999999999996</v>
      </c>
      <c r="L72" s="200">
        <f>F_InpActive!J20</f>
        <v>3.99</v>
      </c>
      <c r="M72" s="200">
        <f>F_InpActive!K20</f>
        <v>0.10199999999999999</v>
      </c>
      <c r="N72" s="200">
        <f>F_InpActive!L20</f>
        <v>2.1999999999999999E-2</v>
      </c>
      <c r="O72" s="200">
        <f>F_InpActive!M20</f>
        <v>0.79</v>
      </c>
    </row>
    <row r="73" spans="1:15" ht="12.95" customHeight="1" outlineLevel="2">
      <c r="A73" s="61"/>
      <c r="B73" s="61"/>
      <c r="C73" s="61"/>
      <c r="D73" s="27"/>
      <c r="E73" s="205" t="s">
        <v>310</v>
      </c>
      <c r="F73" s="205">
        <f>F38</f>
        <v>3.1200592500000068E-2</v>
      </c>
      <c r="G73" s="164" t="s">
        <v>308</v>
      </c>
      <c r="H73" s="329"/>
      <c r="I73" s="27"/>
      <c r="J73" s="27"/>
      <c r="K73" s="146"/>
      <c r="L73" s="146"/>
      <c r="M73" s="146"/>
      <c r="N73" s="146"/>
      <c r="O73" s="146"/>
    </row>
    <row r="74" spans="1:15" ht="12.95" customHeight="1" outlineLevel="2">
      <c r="A74" s="136"/>
      <c r="B74" s="61"/>
      <c r="C74" s="61"/>
      <c r="D74" s="27"/>
      <c r="E74" s="209" t="s">
        <v>334</v>
      </c>
      <c r="F74" s="163">
        <f>F44</f>
        <v>0.5</v>
      </c>
      <c r="G74" s="27" t="s">
        <v>308</v>
      </c>
      <c r="H74" s="329"/>
      <c r="I74" s="27"/>
      <c r="J74" s="27"/>
      <c r="K74" s="146"/>
      <c r="L74" s="146"/>
      <c r="M74" s="146"/>
      <c r="N74" s="146"/>
      <c r="O74" s="146"/>
    </row>
    <row r="75" spans="1:15" ht="12.95" customHeight="1" outlineLevel="2">
      <c r="A75" s="136"/>
      <c r="B75" s="61"/>
      <c r="C75" s="61"/>
      <c r="D75" s="27"/>
      <c r="E75" s="209" t="s">
        <v>335</v>
      </c>
      <c r="F75" s="163">
        <f xml:space="preserve"> 1 - F74</f>
        <v>0.5</v>
      </c>
      <c r="G75" s="27" t="s">
        <v>308</v>
      </c>
      <c r="H75" s="329"/>
      <c r="I75" s="27"/>
      <c r="J75" s="27"/>
      <c r="K75" s="146"/>
      <c r="L75" s="146"/>
      <c r="M75" s="146"/>
      <c r="N75" s="146"/>
      <c r="O75" s="146"/>
    </row>
    <row r="76" spans="1:15" ht="12.95" customHeight="1" outlineLevel="2">
      <c r="A76" s="97"/>
      <c r="B76" s="140"/>
      <c r="C76" s="61"/>
      <c r="D76" s="27"/>
      <c r="E76" s="61"/>
      <c r="F76" s="27"/>
      <c r="G76" s="27"/>
      <c r="H76" s="329"/>
      <c r="I76" s="27"/>
      <c r="J76" s="27"/>
      <c r="K76" s="27"/>
      <c r="L76" s="27"/>
      <c r="M76" s="27"/>
      <c r="N76" s="27"/>
      <c r="O76" s="27"/>
    </row>
    <row r="77" spans="1:15" ht="12.95" customHeight="1" outlineLevel="2">
      <c r="A77" s="97"/>
      <c r="B77" s="141" t="s">
        <v>336</v>
      </c>
      <c r="C77" s="61"/>
      <c r="D77" s="27"/>
      <c r="E77" s="61"/>
      <c r="F77" s="27"/>
      <c r="G77" s="27"/>
      <c r="H77" s="329"/>
      <c r="I77" s="27"/>
      <c r="J77" s="27"/>
      <c r="K77" s="27"/>
      <c r="L77" s="27"/>
      <c r="M77" s="27"/>
      <c r="N77" s="27"/>
      <c r="O77" s="27"/>
    </row>
    <row r="78" spans="1:15" ht="12.95" customHeight="1" outlineLevel="2">
      <c r="A78" s="136"/>
      <c r="B78" s="140"/>
      <c r="C78" s="61"/>
      <c r="D78" s="27"/>
      <c r="E78" s="136" t="s">
        <v>337</v>
      </c>
      <c r="F78" s="27"/>
      <c r="G78" s="136" t="s">
        <v>92</v>
      </c>
      <c r="H78" s="329">
        <f xml:space="preserve"> SUM(J78:O78)</f>
        <v>0</v>
      </c>
      <c r="I78" s="27"/>
      <c r="J78" s="27"/>
      <c r="K78" s="200">
        <f>F_InpActive!I11</f>
        <v>0</v>
      </c>
      <c r="L78" s="200">
        <f>F_InpActive!J11</f>
        <v>0</v>
      </c>
      <c r="M78" s="200">
        <f>F_InpActive!K11</f>
        <v>0</v>
      </c>
      <c r="N78" s="200">
        <f>F_InpActive!L11</f>
        <v>0</v>
      </c>
      <c r="O78" s="200">
        <f>F_InpActive!M11</f>
        <v>0</v>
      </c>
    </row>
    <row r="79" spans="1:15" ht="12.95" customHeight="1" outlineLevel="2">
      <c r="A79" s="136"/>
      <c r="B79" s="140"/>
      <c r="C79" s="61"/>
      <c r="D79" s="27"/>
      <c r="E79" s="136" t="s">
        <v>338</v>
      </c>
      <c r="F79" s="27"/>
      <c r="G79" s="136" t="s">
        <v>92</v>
      </c>
      <c r="H79" s="329">
        <f xml:space="preserve"> SUM(J79:O79)</f>
        <v>0</v>
      </c>
      <c r="I79" s="27"/>
      <c r="J79" s="27"/>
      <c r="K79" s="200">
        <f>F_InpActive!I23</f>
        <v>0</v>
      </c>
      <c r="L79" s="200">
        <f>F_InpActive!J23</f>
        <v>0</v>
      </c>
      <c r="M79" s="200">
        <f>F_InpActive!K23</f>
        <v>0</v>
      </c>
      <c r="N79" s="200">
        <f>F_InpActive!L23</f>
        <v>0</v>
      </c>
      <c r="O79" s="200">
        <f>F_InpActive!M23</f>
        <v>0</v>
      </c>
    </row>
    <row r="80" spans="1:15" ht="12.95" customHeight="1" outlineLevel="2">
      <c r="A80" s="61"/>
      <c r="B80" s="61"/>
      <c r="C80" s="61"/>
      <c r="D80" s="27"/>
      <c r="E80" s="205" t="s">
        <v>311</v>
      </c>
      <c r="F80" s="205">
        <f>F39</f>
        <v>3.1200592500000068E-2</v>
      </c>
      <c r="G80" s="164" t="s">
        <v>308</v>
      </c>
      <c r="H80" s="27"/>
      <c r="I80" s="27"/>
      <c r="J80" s="27"/>
      <c r="K80" s="146"/>
      <c r="L80" s="146"/>
      <c r="M80" s="146"/>
      <c r="N80" s="146"/>
      <c r="O80" s="146"/>
    </row>
    <row r="81" spans="1:15" ht="12.95" customHeight="1" outlineLevel="2">
      <c r="A81" s="136"/>
      <c r="B81" s="61"/>
      <c r="C81" s="61"/>
      <c r="D81" s="27"/>
      <c r="E81" s="209" t="s">
        <v>339</v>
      </c>
      <c r="F81" s="163">
        <f>F45</f>
        <v>1</v>
      </c>
      <c r="G81" s="27" t="s">
        <v>308</v>
      </c>
      <c r="H81" s="27"/>
      <c r="I81" s="27"/>
      <c r="J81" s="27"/>
      <c r="K81" s="146"/>
      <c r="L81" s="146"/>
      <c r="M81" s="146"/>
      <c r="N81" s="146"/>
      <c r="O81" s="146"/>
    </row>
    <row r="82" spans="1:15" ht="12.95" customHeight="1" outlineLevel="2">
      <c r="A82" s="136"/>
      <c r="B82" s="61"/>
      <c r="C82" s="61"/>
      <c r="D82" s="27"/>
      <c r="E82" s="209" t="s">
        <v>340</v>
      </c>
      <c r="F82" s="163">
        <f xml:space="preserve"> 1 - F81</f>
        <v>0</v>
      </c>
      <c r="G82" s="27" t="s">
        <v>308</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341</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342</v>
      </c>
      <c r="C86" s="66"/>
      <c r="D86" s="184"/>
      <c r="E86" s="67"/>
      <c r="F86" s="27"/>
      <c r="G86" s="27"/>
      <c r="H86" s="27"/>
      <c r="I86" s="27"/>
      <c r="J86" s="27"/>
      <c r="K86" s="27"/>
      <c r="L86" s="27"/>
      <c r="M86" s="27"/>
      <c r="N86" s="27"/>
      <c r="O86" s="27"/>
    </row>
    <row r="87" spans="1:15" outlineLevel="1">
      <c r="A87" s="97"/>
      <c r="B87" s="34"/>
      <c r="C87" s="34"/>
      <c r="D87" s="210"/>
      <c r="E87" s="118" t="str">
        <f xml:space="preserve"> Inp!C$24</f>
        <v>Consumer price index (including housing costs) - Consumer Price Index (with housing) for April</v>
      </c>
      <c r="F87" s="231">
        <f>F_InpActive!F24</f>
        <v>103.2</v>
      </c>
      <c r="G87" s="65" t="s">
        <v>343</v>
      </c>
      <c r="H87" s="27"/>
      <c r="I87" s="27"/>
      <c r="J87" s="27"/>
      <c r="K87" s="27"/>
      <c r="L87" s="27"/>
      <c r="M87" s="27"/>
      <c r="N87" s="27"/>
      <c r="O87" s="27"/>
    </row>
    <row r="88" spans="1:15" outlineLevel="1">
      <c r="A88" s="97"/>
      <c r="B88" s="34"/>
      <c r="C88" s="34"/>
      <c r="D88" s="210"/>
      <c r="E88" s="118" t="str">
        <f xml:space="preserve"> Inp!C$25</f>
        <v>Consumer price index (including housing costs) - Consumer Price Index (with housing) for May</v>
      </c>
      <c r="F88" s="191">
        <f>F_InpActive!F25</f>
        <v>103.5</v>
      </c>
      <c r="G88" s="65" t="s">
        <v>343</v>
      </c>
      <c r="H88" s="27"/>
      <c r="I88" s="27"/>
      <c r="J88" s="27"/>
      <c r="K88" s="27"/>
      <c r="L88" s="27"/>
      <c r="M88" s="27"/>
      <c r="N88" s="27"/>
      <c r="O88" s="27"/>
    </row>
    <row r="89" spans="1:15" outlineLevel="1">
      <c r="A89" s="97"/>
      <c r="B89" s="34"/>
      <c r="C89" s="34"/>
      <c r="D89" s="210"/>
      <c r="E89" s="118" t="str">
        <f xml:space="preserve"> Inp!C$26</f>
        <v>Consumer price index (including housing costs) - Consumer Price Index (with housing) for June</v>
      </c>
      <c r="F89" s="191">
        <f>F_InpActive!F26</f>
        <v>103.5</v>
      </c>
      <c r="G89" s="65" t="s">
        <v>343</v>
      </c>
      <c r="H89" s="27"/>
      <c r="I89" s="27"/>
      <c r="J89" s="27"/>
      <c r="K89" s="27"/>
      <c r="L89" s="27"/>
      <c r="M89" s="27"/>
      <c r="N89" s="27"/>
      <c r="O89" s="27"/>
    </row>
    <row r="90" spans="1:15" outlineLevel="1">
      <c r="A90" s="97"/>
      <c r="B90" s="34"/>
      <c r="C90" s="34"/>
      <c r="D90" s="210"/>
      <c r="E90" s="118" t="str">
        <f xml:space="preserve"> Inp!C$27</f>
        <v>Consumer price index (including housing costs) - Consumer Price Index (with housing) for July</v>
      </c>
      <c r="F90" s="191">
        <f>F_InpActive!F27</f>
        <v>103.5</v>
      </c>
      <c r="G90" s="65" t="s">
        <v>343</v>
      </c>
      <c r="H90" s="27"/>
      <c r="I90" s="27"/>
      <c r="J90" s="27"/>
      <c r="K90" s="27"/>
      <c r="L90" s="27"/>
      <c r="M90" s="27"/>
      <c r="N90" s="27"/>
      <c r="O90" s="27"/>
    </row>
    <row r="91" spans="1:15" outlineLevel="1">
      <c r="A91" s="97"/>
      <c r="B91" s="34"/>
      <c r="C91" s="34"/>
      <c r="D91" s="210"/>
      <c r="E91" s="118" t="str">
        <f xml:space="preserve"> Inp!C$28</f>
        <v>Consumer price index (including housing costs) - Consumer Price Index (with housing) for August</v>
      </c>
      <c r="F91" s="191">
        <f>F_InpActive!F28</f>
        <v>104</v>
      </c>
      <c r="G91" s="65" t="s">
        <v>343</v>
      </c>
      <c r="H91" s="27"/>
      <c r="I91" s="27"/>
      <c r="J91" s="27"/>
      <c r="K91" s="27"/>
      <c r="L91" s="27"/>
      <c r="M91" s="27"/>
      <c r="N91" s="27"/>
      <c r="O91" s="27"/>
    </row>
    <row r="92" spans="1:15" outlineLevel="1">
      <c r="A92" s="97"/>
      <c r="B92" s="34"/>
      <c r="C92" s="34"/>
      <c r="D92" s="210"/>
      <c r="E92" s="118" t="str">
        <f xml:space="preserve"> Inp!C$29</f>
        <v>Consumer price index (including housing costs) - Consumer Price Index (with housing) for September</v>
      </c>
      <c r="F92" s="191">
        <f>F_InpActive!F29</f>
        <v>104.3</v>
      </c>
      <c r="G92" s="65" t="s">
        <v>343</v>
      </c>
      <c r="H92" s="27"/>
      <c r="I92" s="27"/>
      <c r="J92" s="27"/>
      <c r="K92" s="27"/>
      <c r="L92" s="27"/>
      <c r="M92" s="27"/>
      <c r="N92" s="27"/>
      <c r="O92" s="27"/>
    </row>
    <row r="93" spans="1:15" outlineLevel="1">
      <c r="A93" s="97"/>
      <c r="B93" s="34"/>
      <c r="C93" s="34"/>
      <c r="D93" s="210"/>
      <c r="E93" s="118" t="str">
        <f xml:space="preserve"> Inp!C$30</f>
        <v>Consumer price index (including housing costs) - Consumer Price Index (with housing) for October</v>
      </c>
      <c r="F93" s="191">
        <f>F_InpActive!F30</f>
        <v>104.4</v>
      </c>
      <c r="G93" s="65" t="s">
        <v>343</v>
      </c>
      <c r="H93" s="27"/>
      <c r="I93" s="27"/>
      <c r="J93" s="27"/>
      <c r="K93" s="27"/>
      <c r="L93" s="27"/>
      <c r="M93" s="27"/>
      <c r="N93" s="27"/>
      <c r="O93" s="27"/>
    </row>
    <row r="94" spans="1:15" outlineLevel="1">
      <c r="A94" s="97"/>
      <c r="B94" s="34"/>
      <c r="C94" s="34"/>
      <c r="D94" s="210"/>
      <c r="E94" s="118" t="str">
        <f xml:space="preserve"> Inp!C$31</f>
        <v>Consumer price index (including housing costs) - Consumer Price Index (with housing) for November</v>
      </c>
      <c r="F94" s="191">
        <f>F_InpActive!F31</f>
        <v>104.7</v>
      </c>
      <c r="G94" s="65" t="s">
        <v>343</v>
      </c>
      <c r="H94" s="27"/>
      <c r="I94" s="27"/>
      <c r="J94" s="27"/>
      <c r="K94" s="27"/>
      <c r="L94" s="27"/>
      <c r="M94" s="27"/>
      <c r="N94" s="27"/>
      <c r="O94" s="27"/>
    </row>
    <row r="95" spans="1:15" outlineLevel="1">
      <c r="A95" s="97"/>
      <c r="B95" s="34"/>
      <c r="C95" s="34"/>
      <c r="D95" s="210"/>
      <c r="E95" s="118" t="str">
        <f xml:space="preserve"> Inp!C$32</f>
        <v>Consumer price index (including housing costs) - Consumer Price Index (with housing) for December</v>
      </c>
      <c r="F95" s="191">
        <f>F_InpActive!F32</f>
        <v>105</v>
      </c>
      <c r="G95" s="65" t="s">
        <v>343</v>
      </c>
      <c r="H95" s="27"/>
      <c r="I95" s="27"/>
      <c r="J95" s="27"/>
      <c r="K95" s="27"/>
      <c r="L95" s="27"/>
      <c r="M95" s="27"/>
      <c r="N95" s="27"/>
      <c r="O95" s="27"/>
    </row>
    <row r="96" spans="1:15" outlineLevel="1">
      <c r="A96" s="97"/>
      <c r="B96" s="34"/>
      <c r="C96" s="34"/>
      <c r="D96" s="210"/>
      <c r="E96" s="118" t="str">
        <f xml:space="preserve"> Inp!C$33</f>
        <v>Consumer price index (including housing costs) - Consumer Price Index (with housing) for January</v>
      </c>
      <c r="F96" s="191">
        <f>F_InpActive!F33</f>
        <v>104.5</v>
      </c>
      <c r="G96" s="65" t="s">
        <v>343</v>
      </c>
      <c r="H96" s="27"/>
      <c r="I96" s="27"/>
      <c r="J96" s="27"/>
      <c r="K96" s="27"/>
      <c r="L96" s="27"/>
      <c r="M96" s="27"/>
      <c r="N96" s="27"/>
      <c r="O96" s="27"/>
    </row>
    <row r="97" spans="1:15" outlineLevel="1">
      <c r="A97" s="97"/>
      <c r="B97" s="34"/>
      <c r="C97" s="34"/>
      <c r="D97" s="210"/>
      <c r="E97" s="118" t="str">
        <f xml:space="preserve"> Inp!C$34</f>
        <v>Consumer price index (including housing costs) - Consumer Price Index (with housing) for February</v>
      </c>
      <c r="F97" s="191">
        <f>F_InpActive!F34</f>
        <v>104.9</v>
      </c>
      <c r="G97" s="65" t="s">
        <v>343</v>
      </c>
      <c r="H97" s="27"/>
      <c r="I97" s="27"/>
      <c r="J97" s="27"/>
      <c r="K97" s="27"/>
      <c r="L97" s="27"/>
      <c r="M97" s="27"/>
      <c r="N97" s="27"/>
      <c r="O97" s="27"/>
    </row>
    <row r="98" spans="1:15" outlineLevel="1">
      <c r="A98" s="97"/>
      <c r="B98" s="34"/>
      <c r="C98" s="34"/>
      <c r="D98" s="210"/>
      <c r="E98" s="118" t="str">
        <f xml:space="preserve"> Inp!C$35</f>
        <v>Consumer price index (including housing costs) - Consumer Price Index (with housing) for March</v>
      </c>
      <c r="F98" s="191">
        <f>F_InpActive!F35</f>
        <v>105.1</v>
      </c>
      <c r="G98" s="65" t="s">
        <v>343</v>
      </c>
      <c r="H98" s="27"/>
      <c r="I98" s="27"/>
      <c r="J98" s="27"/>
      <c r="K98" s="27"/>
      <c r="L98" s="27"/>
      <c r="M98" s="27"/>
      <c r="N98" s="27"/>
      <c r="O98" s="27"/>
    </row>
    <row r="99" spans="1:15" outlineLevel="1">
      <c r="A99" s="97"/>
      <c r="B99" s="34"/>
      <c r="C99" s="34"/>
      <c r="D99" s="210"/>
      <c r="E99" s="118"/>
      <c r="F99" s="27"/>
      <c r="G99" s="65"/>
      <c r="H99" s="27"/>
      <c r="I99" s="27"/>
      <c r="J99" s="27"/>
      <c r="K99" s="27"/>
      <c r="L99" s="27"/>
      <c r="M99" s="27"/>
      <c r="N99" s="27"/>
      <c r="O99" s="27"/>
    </row>
    <row r="100" spans="1:15" outlineLevel="1">
      <c r="A100" s="97"/>
      <c r="B100" s="66" t="s">
        <v>344</v>
      </c>
      <c r="C100" s="66"/>
      <c r="D100" s="184"/>
      <c r="E100" s="67"/>
      <c r="F100" s="27"/>
      <c r="G100" s="27"/>
      <c r="H100" s="27"/>
      <c r="I100" s="27"/>
      <c r="J100" s="27"/>
      <c r="K100" s="27"/>
      <c r="L100" s="27"/>
      <c r="M100" s="27"/>
      <c r="N100" s="27"/>
      <c r="O100" s="27"/>
    </row>
    <row r="101" spans="1:15" outlineLevel="1">
      <c r="A101" s="97"/>
      <c r="B101" s="34"/>
      <c r="C101" s="34"/>
      <c r="D101" s="210"/>
      <c r="E101" s="118" t="str">
        <f xml:space="preserve"> Inp!C$24</f>
        <v>Consumer price index (including housing costs) - Consumer Price Index (with housing) for April</v>
      </c>
      <c r="F101" s="231">
        <f>F_InpActive!K24</f>
        <v>119</v>
      </c>
      <c r="G101" s="65" t="s">
        <v>343</v>
      </c>
      <c r="H101" s="27"/>
      <c r="I101" s="27"/>
      <c r="J101" s="27"/>
      <c r="K101" s="27"/>
      <c r="L101" s="27"/>
      <c r="M101" s="27"/>
      <c r="N101" s="27"/>
      <c r="O101" s="27"/>
    </row>
    <row r="102" spans="1:15" outlineLevel="1">
      <c r="A102" s="97"/>
      <c r="B102" s="34"/>
      <c r="C102" s="34"/>
      <c r="D102" s="210"/>
      <c r="E102" s="118" t="str">
        <f xml:space="preserve"> Inp!C$25</f>
        <v>Consumer price index (including housing costs) - Consumer Price Index (with housing) for May</v>
      </c>
      <c r="F102" s="191">
        <f>F_InpActive!K25</f>
        <v>119.7</v>
      </c>
      <c r="G102" s="65" t="s">
        <v>343</v>
      </c>
      <c r="H102" s="27"/>
      <c r="I102" s="27"/>
      <c r="J102" s="27"/>
      <c r="K102" s="27"/>
      <c r="L102" s="27"/>
      <c r="M102" s="27"/>
      <c r="N102" s="27"/>
      <c r="O102" s="27"/>
    </row>
    <row r="103" spans="1:15" outlineLevel="1">
      <c r="A103" s="97"/>
      <c r="B103" s="34"/>
      <c r="C103" s="34"/>
      <c r="D103" s="210"/>
      <c r="E103" s="118" t="str">
        <f xml:space="preserve"> Inp!C$26</f>
        <v>Consumer price index (including housing costs) - Consumer Price Index (with housing) for June</v>
      </c>
      <c r="F103" s="191">
        <f>F_InpActive!K26</f>
        <v>120.5</v>
      </c>
      <c r="G103" s="65" t="s">
        <v>343</v>
      </c>
      <c r="H103" s="27"/>
      <c r="I103" s="27"/>
      <c r="J103" s="27"/>
      <c r="K103" s="27"/>
      <c r="L103" s="27"/>
      <c r="M103" s="27"/>
      <c r="N103" s="27"/>
      <c r="O103" s="27"/>
    </row>
    <row r="104" spans="1:15" outlineLevel="1">
      <c r="A104" s="97"/>
      <c r="B104" s="34"/>
      <c r="C104" s="34"/>
      <c r="D104" s="210"/>
      <c r="E104" s="118" t="str">
        <f xml:space="preserve"> Inp!C$27</f>
        <v>Consumer price index (including housing costs) - Consumer Price Index (with housing) for July</v>
      </c>
      <c r="F104" s="191">
        <f>F_InpActive!K27</f>
        <v>121.2</v>
      </c>
      <c r="G104" s="65" t="s">
        <v>343</v>
      </c>
      <c r="H104" s="27"/>
      <c r="I104" s="27"/>
      <c r="J104" s="27"/>
      <c r="K104" s="27"/>
      <c r="L104" s="27"/>
      <c r="M104" s="27"/>
      <c r="N104" s="27"/>
      <c r="O104" s="27"/>
    </row>
    <row r="105" spans="1:15" outlineLevel="1">
      <c r="A105" s="97"/>
      <c r="B105" s="34"/>
      <c r="C105" s="34"/>
      <c r="D105" s="210"/>
      <c r="E105" s="118" t="str">
        <f xml:space="preserve"> Inp!C$28</f>
        <v>Consumer price index (including housing costs) - Consumer Price Index (with housing) for August</v>
      </c>
      <c r="F105" s="191">
        <f>F_InpActive!K28</f>
        <v>121.8</v>
      </c>
      <c r="G105" s="65" t="s">
        <v>343</v>
      </c>
      <c r="H105" s="27"/>
      <c r="I105" s="27"/>
      <c r="J105" s="27"/>
      <c r="K105" s="27"/>
      <c r="L105" s="27"/>
      <c r="M105" s="27"/>
      <c r="N105" s="27"/>
      <c r="O105" s="27"/>
    </row>
    <row r="106" spans="1:15" outlineLevel="1">
      <c r="A106" s="97"/>
      <c r="B106" s="34"/>
      <c r="C106" s="34"/>
      <c r="D106" s="210"/>
      <c r="E106" s="118" t="str">
        <f xml:space="preserve"> Inp!C$29</f>
        <v>Consumer price index (including housing costs) - Consumer Price Index (with housing) for September</v>
      </c>
      <c r="F106" s="191">
        <f>F_InpActive!K29</f>
        <v>122.3</v>
      </c>
      <c r="G106" s="65" t="s">
        <v>343</v>
      </c>
      <c r="H106" s="27"/>
      <c r="I106" s="27"/>
      <c r="J106" s="27"/>
      <c r="K106" s="27"/>
      <c r="L106" s="27"/>
      <c r="M106" s="27"/>
      <c r="N106" s="27"/>
      <c r="O106" s="27"/>
    </row>
    <row r="107" spans="1:15" outlineLevel="1">
      <c r="A107" s="97"/>
      <c r="B107" s="34"/>
      <c r="C107" s="34"/>
      <c r="D107" s="210"/>
      <c r="E107" s="118" t="str">
        <f xml:space="preserve"> Inp!C$30</f>
        <v>Consumer price index (including housing costs) - Consumer Price Index (with housing) for October</v>
      </c>
      <c r="F107" s="191">
        <f>F_InpActive!K30</f>
        <v>124.3</v>
      </c>
      <c r="G107" s="65" t="s">
        <v>343</v>
      </c>
      <c r="H107" s="27"/>
      <c r="I107" s="27"/>
      <c r="J107" s="27"/>
      <c r="K107" s="27"/>
      <c r="L107" s="27"/>
      <c r="M107" s="27"/>
      <c r="N107" s="27"/>
      <c r="O107" s="27"/>
    </row>
    <row r="108" spans="1:15" outlineLevel="1">
      <c r="A108" s="97"/>
      <c r="B108" s="34"/>
      <c r="C108" s="34"/>
      <c r="D108" s="210"/>
      <c r="E108" s="118" t="str">
        <f xml:space="preserve"> Inp!C$31</f>
        <v>Consumer price index (including housing costs) - Consumer Price Index (with housing) for November</v>
      </c>
      <c r="F108" s="191">
        <f>F_InpActive!K31</f>
        <v>124.8</v>
      </c>
      <c r="G108" s="65" t="s">
        <v>343</v>
      </c>
      <c r="H108" s="27"/>
      <c r="I108" s="27"/>
      <c r="J108" s="27"/>
      <c r="K108" s="27"/>
      <c r="L108" s="27"/>
      <c r="M108" s="27"/>
      <c r="N108" s="27"/>
      <c r="O108" s="27"/>
    </row>
    <row r="109" spans="1:15" outlineLevel="1">
      <c r="A109" s="97"/>
      <c r="B109" s="34"/>
      <c r="C109" s="34"/>
      <c r="D109" s="210"/>
      <c r="E109" s="118" t="str">
        <f xml:space="preserve"> Inp!C$32</f>
        <v>Consumer price index (including housing costs) - Consumer Price Index (with housing) for December</v>
      </c>
      <c r="F109" s="191">
        <f>F_InpActive!K32</f>
        <v>125.3</v>
      </c>
      <c r="G109" s="65" t="s">
        <v>343</v>
      </c>
      <c r="H109" s="27"/>
      <c r="I109" s="27"/>
      <c r="J109" s="27"/>
      <c r="K109" s="27"/>
      <c r="L109" s="27"/>
      <c r="M109" s="27"/>
      <c r="N109" s="27"/>
      <c r="O109" s="27"/>
    </row>
    <row r="110" spans="1:15" outlineLevel="1">
      <c r="A110" s="97"/>
      <c r="B110" s="34"/>
      <c r="C110" s="34"/>
      <c r="D110" s="210"/>
      <c r="E110" s="118" t="str">
        <f xml:space="preserve"> Inp!C$33</f>
        <v>Consumer price index (including housing costs) - Consumer Price Index (with housing) for January</v>
      </c>
      <c r="F110" s="191">
        <f>F_InpActive!K33</f>
        <v>124.8</v>
      </c>
      <c r="G110" s="65" t="s">
        <v>343</v>
      </c>
      <c r="H110" s="27"/>
      <c r="I110" s="27"/>
      <c r="J110" s="27"/>
      <c r="K110" s="27"/>
      <c r="L110" s="27"/>
      <c r="M110" s="27"/>
      <c r="N110" s="27"/>
      <c r="O110" s="27"/>
    </row>
    <row r="111" spans="1:15" outlineLevel="1">
      <c r="A111" s="97"/>
      <c r="B111" s="34"/>
      <c r="C111" s="34"/>
      <c r="D111" s="210"/>
      <c r="E111" s="118" t="str">
        <f xml:space="preserve"> Inp!C$34</f>
        <v>Consumer price index (including housing costs) - Consumer Price Index (with housing) for February</v>
      </c>
      <c r="F111" s="191">
        <f>F_InpActive!K34</f>
        <v>126</v>
      </c>
      <c r="G111" s="65" t="s">
        <v>343</v>
      </c>
      <c r="H111" s="27"/>
      <c r="I111" s="27"/>
      <c r="J111" s="27"/>
      <c r="K111" s="27"/>
      <c r="L111" s="27"/>
      <c r="M111" s="27"/>
      <c r="N111" s="27"/>
      <c r="O111" s="27"/>
    </row>
    <row r="112" spans="1:15" outlineLevel="1">
      <c r="A112" s="97"/>
      <c r="B112" s="34"/>
      <c r="C112" s="34"/>
      <c r="D112" s="210"/>
      <c r="E112" s="118" t="str">
        <f xml:space="preserve"> Inp!C$35</f>
        <v>Consumer price index (including housing costs) - Consumer Price Index (with housing) for March</v>
      </c>
      <c r="F112" s="191">
        <f>F_InpActive!K35</f>
        <v>126.8</v>
      </c>
      <c r="G112" s="65" t="s">
        <v>343</v>
      </c>
      <c r="H112" s="27"/>
      <c r="I112" s="27"/>
      <c r="J112" s="27"/>
      <c r="K112" s="27"/>
      <c r="L112" s="27"/>
      <c r="M112" s="27"/>
      <c r="N112" s="27"/>
      <c r="O112" s="27"/>
    </row>
    <row r="113" spans="1:15" outlineLevel="1">
      <c r="A113" s="97"/>
      <c r="B113" s="34"/>
      <c r="C113" s="34"/>
      <c r="D113" s="210"/>
      <c r="E113" s="24"/>
      <c r="F113" s="27"/>
      <c r="G113" s="27"/>
      <c r="H113" s="27"/>
      <c r="I113" s="27"/>
      <c r="J113" s="27"/>
      <c r="K113" s="27"/>
      <c r="L113" s="27"/>
      <c r="M113" s="27"/>
      <c r="N113" s="27"/>
      <c r="O113" s="27"/>
    </row>
    <row r="114" spans="1:15" outlineLevel="1">
      <c r="A114" s="97"/>
      <c r="B114" s="211" t="s">
        <v>345</v>
      </c>
      <c r="C114" s="211"/>
      <c r="D114" s="212"/>
      <c r="E114" s="213"/>
      <c r="F114" s="27"/>
      <c r="G114" s="27"/>
      <c r="H114" s="27"/>
      <c r="I114" s="27"/>
      <c r="J114" s="27"/>
      <c r="K114" s="27"/>
      <c r="L114" s="27"/>
      <c r="M114" s="27"/>
      <c r="N114" s="27"/>
      <c r="O114" s="27"/>
    </row>
    <row r="115" spans="1:15" outlineLevel="1">
      <c r="A115" s="97"/>
      <c r="B115" s="140"/>
      <c r="D115" s="61"/>
      <c r="E115" s="118" t="str">
        <f xml:space="preserve"> Inp!C$24</f>
        <v>Consumer price index (including housing costs) - Consumer Price Index (with housing) for April</v>
      </c>
      <c r="F115" s="27"/>
      <c r="G115" s="65" t="s">
        <v>343</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132.19999999999999</v>
      </c>
    </row>
    <row r="116" spans="1:15" outlineLevel="1">
      <c r="A116" s="97"/>
      <c r="B116" s="140"/>
      <c r="D116" s="61"/>
      <c r="E116" s="118" t="str">
        <f xml:space="preserve"> Inp!C$25</f>
        <v>Consumer price index (including housing costs) - Consumer Price Index (with housing) for May</v>
      </c>
      <c r="F116" s="27"/>
      <c r="G116" s="65" t="s">
        <v>343</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132.69999999999999</v>
      </c>
    </row>
    <row r="117" spans="1:15" outlineLevel="1">
      <c r="A117" s="97"/>
      <c r="B117" s="140"/>
      <c r="D117" s="61"/>
      <c r="E117" s="118" t="str">
        <f xml:space="preserve"> Inp!C$26</f>
        <v>Consumer price index (including housing costs) - Consumer Price Index (with housing) for June</v>
      </c>
      <c r="F117" s="27"/>
      <c r="G117" s="65" t="s">
        <v>343</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133</v>
      </c>
    </row>
    <row r="118" spans="1:15" outlineLevel="1">
      <c r="A118" s="97"/>
      <c r="B118" s="140"/>
      <c r="D118" s="61"/>
      <c r="E118" s="118" t="str">
        <f xml:space="preserve"> Inp!C$27</f>
        <v>Consumer price index (including housing costs) - Consumer Price Index (with housing) for July</v>
      </c>
      <c r="F118" s="27"/>
      <c r="G118" s="65" t="s">
        <v>343</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132.9</v>
      </c>
    </row>
    <row r="119" spans="1:15" outlineLevel="1">
      <c r="A119" s="97"/>
      <c r="B119" s="140"/>
      <c r="D119" s="61"/>
      <c r="E119" s="118" t="str">
        <f xml:space="preserve"> Inp!C$28</f>
        <v>Consumer price index (including housing costs) - Consumer Price Index (with housing) for August</v>
      </c>
      <c r="F119" s="27"/>
      <c r="G119" s="65" t="s">
        <v>343</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133.4</v>
      </c>
    </row>
    <row r="120" spans="1:15" outlineLevel="1">
      <c r="A120" s="97"/>
      <c r="B120" s="140"/>
      <c r="D120" s="61"/>
      <c r="E120" s="118" t="str">
        <f xml:space="preserve"> Inp!C$29</f>
        <v>Consumer price index (including housing costs) - Consumer Price Index (with housing) for September</v>
      </c>
      <c r="F120" s="27"/>
      <c r="G120" s="65" t="s">
        <v>343</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133.5</v>
      </c>
    </row>
    <row r="121" spans="1:15" outlineLevel="1">
      <c r="A121" s="97"/>
      <c r="B121" s="140"/>
      <c r="D121" s="61"/>
      <c r="E121" s="118" t="str">
        <f xml:space="preserve"> Inp!C$30</f>
        <v>Consumer price index (including housing costs) - Consumer Price Index (with housing) for October</v>
      </c>
      <c r="F121" s="27"/>
      <c r="G121" s="65" t="s">
        <v>343</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134.30000000000001</v>
      </c>
    </row>
    <row r="122" spans="1:15" outlineLevel="1">
      <c r="A122" s="97"/>
      <c r="B122" s="140"/>
      <c r="D122" s="61"/>
      <c r="E122" s="118" t="str">
        <f xml:space="preserve"> Inp!C$31</f>
        <v>Consumer price index (including housing costs) - Consumer Price Index (with housing) for November</v>
      </c>
      <c r="F122" s="27"/>
      <c r="G122" s="65" t="s">
        <v>343</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134.6</v>
      </c>
    </row>
    <row r="123" spans="1:15" outlineLevel="1">
      <c r="A123" s="97"/>
      <c r="B123" s="140"/>
      <c r="D123" s="61"/>
      <c r="E123" s="118" t="str">
        <f xml:space="preserve"> Inp!C$32</f>
        <v>Consumer price index (including housing costs) - Consumer Price Index (with housing) for December</v>
      </c>
      <c r="F123" s="27"/>
      <c r="G123" s="65" t="s">
        <v>343</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135.1</v>
      </c>
    </row>
    <row r="124" spans="1:15" outlineLevel="1">
      <c r="A124" s="97"/>
      <c r="B124" s="140"/>
      <c r="D124" s="61"/>
      <c r="E124" s="118" t="str">
        <f xml:space="preserve"> Inp!C$33</f>
        <v>Consumer price index (including housing costs) - Consumer Price Index (with housing) for January</v>
      </c>
      <c r="F124" s="27"/>
      <c r="G124" s="65" t="s">
        <v>343</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135.1</v>
      </c>
    </row>
    <row r="125" spans="1:15" outlineLevel="1">
      <c r="A125" s="97"/>
      <c r="B125" s="140"/>
      <c r="D125" s="61"/>
      <c r="E125" s="118" t="str">
        <f xml:space="preserve"> Inp!C$34</f>
        <v>Consumer price index (including housing costs) - Consumer Price Index (with housing) for February</v>
      </c>
      <c r="F125" s="27"/>
      <c r="G125" s="65" t="s">
        <v>343</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130.80000000000001</v>
      </c>
      <c r="O125" s="191">
        <f xml:space="preserve"> F_InpActive!M$34</f>
        <v>135.6</v>
      </c>
    </row>
    <row r="126" spans="1:15" outlineLevel="1">
      <c r="A126" s="97"/>
      <c r="B126" s="140"/>
      <c r="D126" s="61"/>
      <c r="E126" s="118" t="str">
        <f xml:space="preserve"> Inp!C$35</f>
        <v>Consumer price index (including housing costs) - Consumer Price Index (with housing) for March</v>
      </c>
      <c r="F126" s="27"/>
      <c r="G126" s="65" t="s">
        <v>343</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131.6</v>
      </c>
      <c r="O126" s="191">
        <f xml:space="preserve"> F_InpActive!M$35</f>
        <v>136.1</v>
      </c>
    </row>
    <row r="127" spans="1:15" outlineLevel="1">
      <c r="A127" s="97"/>
      <c r="B127" s="140"/>
      <c r="D127" s="61"/>
      <c r="E127" s="118"/>
      <c r="F127" s="27"/>
      <c r="G127" s="65"/>
      <c r="H127" s="27"/>
      <c r="I127" s="27"/>
      <c r="J127" s="183"/>
      <c r="K127" s="183"/>
      <c r="L127" s="183"/>
      <c r="M127" s="183"/>
      <c r="N127" s="183"/>
      <c r="O127" s="183"/>
    </row>
    <row r="128" spans="1:15" outlineLevel="1">
      <c r="A128" s="97"/>
      <c r="B128" s="66" t="s">
        <v>346</v>
      </c>
      <c r="C128" s="66"/>
      <c r="D128" s="184"/>
      <c r="E128" s="67"/>
      <c r="F128" s="27"/>
      <c r="G128" s="65"/>
      <c r="H128" s="27"/>
      <c r="I128" s="27"/>
      <c r="J128" s="192"/>
      <c r="K128" s="192"/>
      <c r="L128" s="192"/>
      <c r="M128" s="192"/>
      <c r="N128" s="192"/>
      <c r="O128" s="192"/>
    </row>
    <row r="129" spans="1:15" outlineLevel="1">
      <c r="A129" s="136" t="s">
        <v>347</v>
      </c>
      <c r="B129" s="140"/>
      <c r="D129" s="61"/>
      <c r="E129" s="193" t="s">
        <v>348</v>
      </c>
      <c r="F129" s="27"/>
      <c r="G129" s="193" t="s">
        <v>308</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151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6" activePane="bottomLeft" state="frozen"/>
      <selection pane="bottomLeft"/>
    </sheetView>
  </sheetViews>
  <sheetFormatPr defaultColWidth="0" defaultRowHeight="12.75" outlineLevelRow="1"/>
  <cols>
    <col min="1" max="2" width="1.42578125" style="85" customWidth="1"/>
    <col min="3" max="3" width="1.42578125" style="86" customWidth="1"/>
    <col min="4" max="4" width="1.42578125" style="28" customWidth="1"/>
    <col min="5" max="5" width="34.5703125" bestFit="1" customWidth="1"/>
    <col min="6" max="6" width="12.5703125" customWidth="1"/>
    <col min="7" max="7" width="11.5703125" customWidth="1"/>
    <col min="8" max="8" width="15.5703125" customWidth="1"/>
    <col min="9" max="9" width="2.5703125" style="61" customWidth="1"/>
    <col min="10" max="15" width="12.5703125" customWidth="1"/>
    <col min="16" max="16384" width="9.140625" hidden="1"/>
  </cols>
  <sheetData>
    <row r="1" spans="1:15" s="61" customFormat="1" ht="26.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349</v>
      </c>
      <c r="B7" s="119"/>
      <c r="C7" s="89"/>
      <c r="D7" s="119"/>
      <c r="E7" s="119"/>
      <c r="F7" s="119"/>
      <c r="G7" s="119"/>
      <c r="H7" s="119"/>
      <c r="I7" s="119"/>
      <c r="J7" s="119"/>
      <c r="K7" s="119"/>
      <c r="L7" s="119"/>
      <c r="M7" s="119"/>
      <c r="N7" s="119"/>
      <c r="O7" s="119"/>
    </row>
    <row r="8" spans="1:15">
      <c r="E8" s="24"/>
      <c r="F8" s="24"/>
      <c r="G8" s="24"/>
      <c r="H8" s="24"/>
      <c r="I8" s="28"/>
      <c r="J8" s="24"/>
      <c r="K8" s="24"/>
      <c r="L8" s="24"/>
      <c r="M8" s="24"/>
      <c r="N8" s="24"/>
      <c r="O8" s="24"/>
    </row>
    <row r="9" spans="1:15" outlineLevel="1">
      <c r="B9" s="85" t="s">
        <v>350</v>
      </c>
      <c r="E9" s="24"/>
      <c r="F9" s="24"/>
      <c r="G9" s="24"/>
      <c r="H9" s="24"/>
      <c r="I9" s="28"/>
      <c r="J9" s="24"/>
      <c r="K9" s="24"/>
      <c r="L9" s="24"/>
      <c r="M9" s="24"/>
      <c r="N9" s="24"/>
      <c r="O9" s="24"/>
    </row>
    <row r="10" spans="1:15" outlineLevel="1">
      <c r="E10" s="73" t="s">
        <v>351</v>
      </c>
      <c r="F10" s="73"/>
      <c r="G10" s="73" t="s">
        <v>352</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outlineLevel="1">
      <c r="E11" s="27" t="s">
        <v>353</v>
      </c>
      <c r="F11" s="116">
        <f xml:space="preserve"> MAX(J10:O10)</f>
        <v>6</v>
      </c>
      <c r="G11" s="27" t="s">
        <v>354</v>
      </c>
      <c r="H11" s="27"/>
      <c r="I11" s="27"/>
      <c r="J11" s="27"/>
      <c r="K11" s="27"/>
      <c r="L11" s="27"/>
      <c r="M11" s="27"/>
      <c r="N11" s="27"/>
      <c r="O11" s="27"/>
    </row>
    <row r="12" spans="1:15" outlineLevel="1">
      <c r="E12" s="20"/>
      <c r="F12" s="20"/>
      <c r="G12" s="20"/>
      <c r="H12" s="20"/>
      <c r="I12" s="27"/>
      <c r="J12" s="20"/>
      <c r="K12" s="20"/>
      <c r="L12" s="20"/>
      <c r="M12" s="20"/>
      <c r="N12" s="20"/>
      <c r="O12" s="20"/>
    </row>
    <row r="13" spans="1:15"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outlineLevel="1">
      <c r="E14" s="27" t="s">
        <v>355</v>
      </c>
      <c r="F14" s="27"/>
      <c r="G14" s="27" t="s">
        <v>356</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outlineLevel="1">
      <c r="E15" s="27"/>
      <c r="F15" s="27"/>
      <c r="G15" s="27"/>
      <c r="H15" s="27"/>
      <c r="I15" s="27"/>
      <c r="J15" s="27"/>
      <c r="K15" s="27"/>
      <c r="L15" s="27"/>
      <c r="M15" s="27"/>
      <c r="N15" s="27"/>
      <c r="O15" s="27"/>
    </row>
    <row r="16" spans="1:15" outlineLevel="1">
      <c r="B16" s="85" t="s">
        <v>357</v>
      </c>
      <c r="E16" s="27"/>
      <c r="F16" s="27"/>
      <c r="G16" s="27"/>
      <c r="H16" s="27"/>
      <c r="I16" s="27"/>
      <c r="J16" s="27"/>
      <c r="K16" s="27"/>
      <c r="L16" s="27"/>
      <c r="M16" s="27"/>
      <c r="N16" s="87"/>
      <c r="O16" s="27"/>
    </row>
    <row r="17" spans="1:15"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outlineLevel="1">
      <c r="E20" s="20" t="s">
        <v>357</v>
      </c>
      <c r="F20" s="70"/>
      <c r="G20" s="76" t="s">
        <v>281</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outlineLevel="1">
      <c r="E21" s="27"/>
      <c r="F21" s="70"/>
      <c r="G21" s="68"/>
      <c r="H21" s="27"/>
      <c r="I21" s="103"/>
      <c r="J21" s="103"/>
      <c r="K21" s="103"/>
      <c r="L21" s="103"/>
      <c r="M21" s="103"/>
      <c r="N21" s="103"/>
      <c r="O21" s="103"/>
    </row>
    <row r="22" spans="1:15" outlineLevel="1">
      <c r="B22" s="85" t="s">
        <v>358</v>
      </c>
      <c r="E22" s="27"/>
      <c r="F22" s="70"/>
      <c r="G22" s="68"/>
      <c r="H22" s="27"/>
      <c r="I22" s="103"/>
      <c r="J22" s="103"/>
      <c r="K22" s="103"/>
      <c r="L22" s="103"/>
      <c r="M22" s="103"/>
      <c r="N22" s="103"/>
      <c r="O22" s="103"/>
    </row>
    <row r="23" spans="1:15"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outlineLevel="1">
      <c r="E25" s="82" t="s">
        <v>358</v>
      </c>
      <c r="F25" s="83"/>
      <c r="G25" s="82" t="s">
        <v>281</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outlineLevel="1">
      <c r="E26" s="82"/>
      <c r="F26" s="83"/>
      <c r="G26" s="82"/>
      <c r="H26" s="82"/>
      <c r="I26" s="114"/>
      <c r="J26" s="114"/>
      <c r="K26" s="114"/>
      <c r="L26" s="114"/>
      <c r="M26" s="114"/>
      <c r="N26" s="114"/>
      <c r="O26" s="114"/>
    </row>
    <row r="28" spans="1:15" ht="12.75" customHeight="1">
      <c r="A28" s="119" t="s">
        <v>359</v>
      </c>
      <c r="B28" s="119"/>
      <c r="C28" s="89"/>
      <c r="D28" s="119"/>
      <c r="E28" s="119"/>
      <c r="F28" s="119"/>
      <c r="G28" s="119"/>
      <c r="H28" s="119"/>
      <c r="I28" s="119"/>
      <c r="J28" s="119"/>
      <c r="K28" s="119"/>
      <c r="L28" s="119"/>
      <c r="M28" s="119"/>
      <c r="N28" s="119"/>
      <c r="O28" s="119"/>
    </row>
    <row r="29" spans="1:15">
      <c r="E29" s="20"/>
      <c r="F29" s="20"/>
      <c r="G29" s="20"/>
      <c r="H29" s="20"/>
      <c r="I29" s="27"/>
      <c r="J29" s="20"/>
      <c r="K29" s="20"/>
      <c r="L29" s="20"/>
      <c r="M29" s="20"/>
      <c r="N29" s="20"/>
      <c r="O29" s="20"/>
    </row>
    <row r="30" spans="1:15" outlineLevel="1">
      <c r="B30" s="85" t="s">
        <v>360</v>
      </c>
      <c r="E30" s="20"/>
      <c r="F30" s="20"/>
      <c r="G30" s="20"/>
      <c r="H30" s="20"/>
      <c r="I30" s="27"/>
      <c r="J30" s="20"/>
      <c r="K30" s="20"/>
      <c r="L30" s="20"/>
      <c r="M30" s="20"/>
      <c r="N30" s="20"/>
      <c r="O30" s="20"/>
    </row>
    <row r="31" spans="1:15" outlineLevel="1">
      <c r="E31" s="108" t="str">
        <f xml:space="preserve"> InpActive!E$24</f>
        <v>Forecast start date</v>
      </c>
      <c r="F31" s="108">
        <f xml:space="preserve"> InpActive!F$24</f>
        <v>45017</v>
      </c>
      <c r="G31" s="108" t="str">
        <f xml:space="preserve"> InpActive!G$24</f>
        <v>date</v>
      </c>
      <c r="H31" s="179"/>
      <c r="I31" s="179"/>
      <c r="J31" s="179"/>
      <c r="K31" s="179"/>
      <c r="L31" s="179"/>
      <c r="M31" s="179"/>
      <c r="N31" s="179"/>
      <c r="O31" s="179"/>
    </row>
    <row r="32" spans="1:15"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outlineLevel="1">
      <c r="A34" s="93"/>
      <c r="B34" s="93"/>
      <c r="C34" s="94"/>
      <c r="D34" s="95"/>
      <c r="E34" s="96" t="s">
        <v>360</v>
      </c>
      <c r="F34" s="112"/>
      <c r="G34" s="112" t="s">
        <v>356</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1</v>
      </c>
      <c r="O34" s="112">
        <f t="shared" si="12"/>
        <v>0</v>
      </c>
    </row>
    <row r="35" spans="1:15" outlineLevel="1">
      <c r="E35" s="20"/>
      <c r="F35" s="20"/>
      <c r="G35" s="20"/>
      <c r="H35" s="20"/>
      <c r="I35" s="27"/>
      <c r="J35" s="20"/>
      <c r="K35" s="20"/>
      <c r="L35" s="20"/>
      <c r="M35" s="20"/>
      <c r="N35" s="20"/>
      <c r="O35" s="20"/>
    </row>
    <row r="36" spans="1:15" outlineLevel="1">
      <c r="B36" s="85" t="s">
        <v>361</v>
      </c>
      <c r="E36" s="20"/>
      <c r="F36" s="20"/>
      <c r="G36" s="20"/>
      <c r="H36" s="20"/>
      <c r="I36" s="27"/>
      <c r="J36" s="20"/>
      <c r="K36" s="20"/>
      <c r="L36" s="20"/>
      <c r="M36" s="20"/>
      <c r="N36" s="20"/>
      <c r="O36" s="20"/>
    </row>
    <row r="37" spans="1:15" outlineLevel="1">
      <c r="E37" s="108" t="str">
        <f xml:space="preserve"> InpActive!E$24</f>
        <v>Forecast start date</v>
      </c>
      <c r="F37" s="108">
        <f xml:space="preserve"> InpActive!F$24</f>
        <v>45017</v>
      </c>
      <c r="G37" s="108" t="str">
        <f xml:space="preserve"> InpActive!G$24</f>
        <v>date</v>
      </c>
      <c r="H37" s="179"/>
      <c r="I37" s="179"/>
      <c r="J37" s="179"/>
      <c r="K37" s="179"/>
      <c r="L37" s="179"/>
      <c r="M37" s="179"/>
      <c r="N37" s="179"/>
      <c r="O37" s="179"/>
    </row>
    <row r="38" spans="1:15" outlineLevel="1">
      <c r="E38" s="117" t="str">
        <f xml:space="preserve"> InpActive!E$25</f>
        <v>Forecast duration</v>
      </c>
      <c r="F38" s="118">
        <f xml:space="preserve"> InpActive!F$25</f>
        <v>2</v>
      </c>
      <c r="G38" s="117" t="str">
        <f xml:space="preserve"> InpActive!G$25</f>
        <v>years #</v>
      </c>
      <c r="H38" s="180"/>
      <c r="I38" s="180"/>
      <c r="J38" s="180"/>
      <c r="K38" s="180"/>
      <c r="L38" s="180"/>
      <c r="M38" s="180"/>
      <c r="N38" s="180"/>
      <c r="O38" s="180"/>
    </row>
    <row r="39" spans="1:15" s="112" customFormat="1" outlineLevel="1">
      <c r="A39" s="93"/>
      <c r="B39" s="93"/>
      <c r="C39" s="94"/>
      <c r="D39" s="95"/>
      <c r="E39" s="122" t="s">
        <v>362</v>
      </c>
      <c r="F39" s="122">
        <f xml:space="preserve"> DATE(YEAR(F37) + F38, MONTH(F37), DAY(F37) - 1)</f>
        <v>45747</v>
      </c>
      <c r="G39" s="122" t="s">
        <v>281</v>
      </c>
      <c r="H39" s="122"/>
      <c r="I39" s="101"/>
      <c r="J39" s="122"/>
      <c r="K39" s="122"/>
      <c r="L39" s="122"/>
      <c r="M39" s="122"/>
      <c r="N39" s="122"/>
      <c r="O39" s="122"/>
    </row>
    <row r="40" spans="1:15" outlineLevel="1">
      <c r="E40" s="20"/>
      <c r="F40" s="20"/>
      <c r="G40" s="20"/>
      <c r="H40" s="20"/>
      <c r="I40" s="27"/>
      <c r="J40" s="20"/>
      <c r="K40" s="20"/>
      <c r="L40" s="20"/>
      <c r="M40" s="20"/>
      <c r="N40" s="20"/>
      <c r="O40" s="20"/>
    </row>
    <row r="41" spans="1:15"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outlineLevel="1">
      <c r="E44" s="20" t="s">
        <v>361</v>
      </c>
      <c r="G44" s="20" t="s">
        <v>356</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outlineLevel="1">
      <c r="E45" s="20"/>
      <c r="F45" s="20"/>
      <c r="G45" s="20"/>
      <c r="H45" s="20"/>
      <c r="I45" s="27"/>
      <c r="J45" s="20"/>
      <c r="K45" s="20"/>
      <c r="L45" s="20"/>
      <c r="M45" s="20"/>
      <c r="N45" s="20"/>
      <c r="O45" s="20"/>
    </row>
    <row r="46" spans="1:15" outlineLevel="1">
      <c r="B46" s="85" t="s">
        <v>363</v>
      </c>
      <c r="E46" s="20"/>
      <c r="F46" s="20"/>
      <c r="G46" s="20"/>
      <c r="H46" s="20"/>
      <c r="I46" s="27"/>
      <c r="J46" s="20"/>
      <c r="K46" s="20"/>
      <c r="L46" s="20"/>
      <c r="M46" s="20"/>
      <c r="N46" s="20"/>
      <c r="O46" s="20"/>
    </row>
    <row r="47" spans="1:15"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outlineLevel="1">
      <c r="E49" s="27" t="s">
        <v>363</v>
      </c>
      <c r="G49" s="20" t="s">
        <v>356</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outlineLevel="1">
      <c r="A50" s="93"/>
      <c r="B50" s="93"/>
      <c r="C50" s="94"/>
      <c r="D50" s="95"/>
      <c r="E50" s="112" t="s">
        <v>364</v>
      </c>
      <c r="F50" s="112">
        <f xml:space="preserve"> SUM(J49:O49)</f>
        <v>2</v>
      </c>
      <c r="G50" s="112" t="s">
        <v>365</v>
      </c>
      <c r="H50" s="112"/>
      <c r="I50" s="96"/>
      <c r="J50" s="112"/>
      <c r="K50" s="112"/>
      <c r="L50" s="112"/>
      <c r="M50" s="112"/>
      <c r="N50" s="112"/>
      <c r="O50" s="112"/>
    </row>
    <row r="51" spans="1:15" outlineLevel="1">
      <c r="E51" s="99"/>
      <c r="F51" s="99"/>
      <c r="G51" s="99"/>
      <c r="H51" s="20"/>
      <c r="I51" s="27"/>
      <c r="J51" s="20"/>
      <c r="K51" s="20"/>
      <c r="L51" s="20"/>
      <c r="M51" s="20"/>
      <c r="N51" s="20"/>
      <c r="O51" s="20"/>
    </row>
    <row r="52" spans="1:15" outlineLevel="1">
      <c r="B52" s="85" t="s">
        <v>366</v>
      </c>
      <c r="E52" s="99"/>
      <c r="F52" s="99"/>
      <c r="G52" s="99"/>
      <c r="H52" s="20"/>
      <c r="I52" s="27"/>
      <c r="J52" s="20"/>
      <c r="K52" s="20"/>
      <c r="L52" s="20"/>
      <c r="M52" s="20"/>
      <c r="N52" s="20"/>
      <c r="O52" s="20"/>
    </row>
    <row r="53" spans="1:15"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outlineLevel="1">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outlineLevel="1">
      <c r="A56" s="85"/>
      <c r="B56" s="85"/>
      <c r="C56" s="86"/>
      <c r="D56" s="28"/>
      <c r="E56" s="20" t="s">
        <v>366</v>
      </c>
      <c r="G56" s="20" t="s">
        <v>352</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outlineLevel="1">
      <c r="E57" s="20"/>
      <c r="F57" s="20"/>
      <c r="G57" s="20"/>
      <c r="H57" s="20"/>
      <c r="I57" s="27"/>
      <c r="J57" s="20"/>
      <c r="K57" s="20"/>
      <c r="L57" s="20"/>
      <c r="M57" s="20"/>
      <c r="N57" s="20"/>
      <c r="O57" s="20"/>
    </row>
    <row r="58" spans="1:15" outlineLevel="1">
      <c r="B58" s="85" t="s">
        <v>367</v>
      </c>
      <c r="E58" s="20"/>
      <c r="F58" s="20"/>
      <c r="G58" s="20"/>
      <c r="H58" s="20"/>
      <c r="I58" s="27"/>
      <c r="J58" s="20"/>
      <c r="K58" s="20"/>
      <c r="L58" s="20"/>
      <c r="M58" s="20"/>
      <c r="N58" s="20"/>
      <c r="O58" s="20"/>
    </row>
    <row r="59" spans="1:15"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outlineLevel="1">
      <c r="A61" s="85"/>
      <c r="B61" s="85"/>
      <c r="C61" s="86"/>
      <c r="D61" s="28"/>
      <c r="E61" s="20" t="s">
        <v>367</v>
      </c>
      <c r="F61" s="20"/>
      <c r="G61" s="20" t="s">
        <v>356</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outlineLevel="1">
      <c r="E62" s="20" t="s">
        <v>368</v>
      </c>
      <c r="F62" s="20">
        <f xml:space="preserve"> SUM(J61:O61)</f>
        <v>4</v>
      </c>
      <c r="G62" s="20" t="s">
        <v>365</v>
      </c>
      <c r="H62" s="20"/>
      <c r="I62" s="27"/>
      <c r="J62" s="20"/>
      <c r="K62" s="20"/>
      <c r="L62" s="20"/>
      <c r="M62" s="20"/>
      <c r="N62" s="20"/>
      <c r="O62" s="20"/>
    </row>
    <row r="63" spans="1:15" outlineLevel="1">
      <c r="E63" s="20"/>
      <c r="F63" s="20"/>
      <c r="G63" s="20"/>
      <c r="H63" s="20"/>
      <c r="I63" s="72"/>
      <c r="J63" s="20"/>
      <c r="K63" s="20"/>
      <c r="L63" s="20"/>
      <c r="M63" s="20"/>
      <c r="N63" s="20"/>
      <c r="O63" s="20"/>
    </row>
    <row r="64" spans="1:15"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outlineLevel="1">
      <c r="E65" s="27" t="s">
        <v>369</v>
      </c>
      <c r="G65" s="20" t="s">
        <v>356</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outlineLevel="1">
      <c r="E66" s="20"/>
      <c r="F66" s="20"/>
      <c r="G66" s="20"/>
      <c r="H66" s="20"/>
      <c r="I66" s="27"/>
      <c r="J66" s="20"/>
      <c r="K66" s="20"/>
      <c r="L66" s="20"/>
      <c r="M66" s="20"/>
      <c r="N66" s="20"/>
      <c r="O66" s="20"/>
    </row>
    <row r="67" spans="1:15" outlineLevel="1">
      <c r="B67" s="85" t="s">
        <v>370</v>
      </c>
      <c r="E67" s="20"/>
      <c r="F67" s="20"/>
      <c r="G67" s="20"/>
      <c r="H67" s="20"/>
      <c r="I67" s="27"/>
      <c r="J67" s="20"/>
      <c r="K67" s="20"/>
      <c r="L67" s="20"/>
      <c r="M67" s="20"/>
      <c r="N67" s="20"/>
      <c r="O67" s="20"/>
    </row>
    <row r="68" spans="1:15"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outlineLevel="1">
      <c r="A70" s="93"/>
      <c r="B70" s="93"/>
      <c r="C70" s="94"/>
      <c r="D70" s="95"/>
      <c r="E70" s="96" t="s">
        <v>370</v>
      </c>
      <c r="F70" s="112"/>
      <c r="G70" s="112" t="s">
        <v>356</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outlineLevel="1">
      <c r="E71" s="20"/>
      <c r="F71" s="20"/>
      <c r="G71" s="20"/>
      <c r="H71" s="20"/>
      <c r="I71" s="27"/>
      <c r="J71" s="20"/>
      <c r="K71" s="20"/>
      <c r="L71" s="20"/>
      <c r="M71" s="20"/>
      <c r="N71" s="20"/>
      <c r="O71" s="20"/>
    </row>
    <row r="72" spans="1:15" outlineLevel="1">
      <c r="B72" s="85" t="s">
        <v>371</v>
      </c>
      <c r="E72" s="20"/>
      <c r="F72" s="20"/>
      <c r="G72" s="20"/>
      <c r="H72" s="20"/>
      <c r="I72" s="27"/>
      <c r="J72" s="20"/>
      <c r="K72" s="20"/>
      <c r="L72" s="20"/>
      <c r="M72" s="20"/>
      <c r="N72" s="20"/>
      <c r="O72" s="20"/>
    </row>
    <row r="73" spans="1:15"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outlineLevel="1">
      <c r="A75" s="93"/>
      <c r="B75" s="93"/>
      <c r="C75" s="94"/>
      <c r="D75" s="95"/>
      <c r="E75" s="112" t="s">
        <v>372</v>
      </c>
      <c r="F75" s="98">
        <f xml:space="preserve"> SUMPRODUCT(J74:O74, J73:O73)</f>
        <v>2024</v>
      </c>
      <c r="G75" s="112" t="s">
        <v>285</v>
      </c>
      <c r="H75" s="112"/>
      <c r="I75" s="96"/>
      <c r="J75" s="112"/>
      <c r="K75" s="112"/>
      <c r="L75" s="112"/>
      <c r="M75" s="112"/>
      <c r="N75" s="112"/>
      <c r="O75" s="112"/>
    </row>
    <row r="76" spans="1:15" outlineLevel="1">
      <c r="E76" s="20"/>
      <c r="F76" s="20"/>
      <c r="G76" s="20"/>
      <c r="H76" s="20"/>
      <c r="I76" s="27"/>
      <c r="J76" s="20"/>
      <c r="K76" s="20"/>
      <c r="L76" s="20"/>
      <c r="M76" s="20"/>
      <c r="N76" s="20"/>
      <c r="O76" s="20"/>
    </row>
    <row r="78" spans="1:15" ht="12.75" customHeight="1">
      <c r="A78" s="119" t="s">
        <v>373</v>
      </c>
      <c r="B78" s="119"/>
      <c r="C78" s="89"/>
      <c r="D78" s="119"/>
      <c r="E78" s="119"/>
      <c r="F78" s="119"/>
      <c r="G78" s="119"/>
      <c r="H78" s="119"/>
      <c r="I78" s="119"/>
      <c r="J78" s="119"/>
      <c r="K78" s="119"/>
      <c r="L78" s="119"/>
      <c r="M78" s="119"/>
      <c r="N78" s="119"/>
      <c r="O78" s="119"/>
    </row>
    <row r="79" spans="1:15" ht="12.75" customHeight="1">
      <c r="E79" s="28"/>
      <c r="F79" s="28"/>
      <c r="G79" s="28"/>
      <c r="H79" s="28"/>
      <c r="I79" s="28"/>
      <c r="J79" s="28"/>
      <c r="K79" s="28"/>
      <c r="L79" s="28"/>
      <c r="M79" s="28"/>
      <c r="N79" s="28"/>
      <c r="O79" s="28"/>
    </row>
    <row r="80" spans="1:15" outlineLevel="1">
      <c r="B80" s="85" t="s">
        <v>374</v>
      </c>
      <c r="E80" s="20"/>
      <c r="F80" s="69"/>
      <c r="G80" s="106"/>
      <c r="H80" s="106"/>
      <c r="I80" s="116"/>
      <c r="J80" s="106"/>
      <c r="K80" s="106"/>
      <c r="L80" s="106"/>
      <c r="M80" s="106"/>
      <c r="N80" s="106"/>
      <c r="O80" s="116"/>
    </row>
    <row r="81" spans="1:15"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outlineLevel="1">
      <c r="E83" s="74" t="s">
        <v>375</v>
      </c>
      <c r="F83" s="74"/>
      <c r="G83" s="74" t="s">
        <v>352</v>
      </c>
      <c r="H83" s="74"/>
      <c r="I83" s="71"/>
      <c r="J83" s="106">
        <f xml:space="preserve"> I83 + SUM(J81:J82)</f>
        <v>1</v>
      </c>
      <c r="K83" s="106">
        <f t="shared" ref="K83:O83" si="41" xml:space="preserve"> J83 + SUM(K81:K82)</f>
        <v>1</v>
      </c>
      <c r="L83" s="106">
        <f t="shared" si="41"/>
        <v>1</v>
      </c>
      <c r="M83" s="106">
        <f t="shared" si="41"/>
        <v>1</v>
      </c>
      <c r="N83" s="106">
        <f xml:space="preserve"> M83 + SUM(N81:N82)</f>
        <v>2</v>
      </c>
      <c r="O83" s="106">
        <f t="shared" si="41"/>
        <v>2</v>
      </c>
    </row>
    <row r="84" spans="1:15" outlineLevel="1">
      <c r="E84" s="106"/>
      <c r="F84" s="106"/>
      <c r="G84" s="106"/>
      <c r="H84" s="106"/>
      <c r="I84" s="116"/>
      <c r="J84" s="106"/>
      <c r="K84" s="106"/>
      <c r="L84" s="106"/>
      <c r="M84" s="106"/>
      <c r="N84" s="106"/>
      <c r="O84" s="106"/>
    </row>
    <row r="85" spans="1:15"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2</v>
      </c>
      <c r="O87" s="106">
        <f t="shared" si="42"/>
        <v>2</v>
      </c>
    </row>
    <row r="88" spans="1:15" outlineLevel="1">
      <c r="E88" s="99" t="s">
        <v>374</v>
      </c>
      <c r="F88" s="99"/>
      <c r="G88" s="99" t="s">
        <v>293</v>
      </c>
      <c r="H88" s="99"/>
      <c r="I88" s="81"/>
      <c r="J88" s="328"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outlineLevel="1">
      <c r="A89" s="28"/>
      <c r="E89" s="105"/>
      <c r="F89" s="105"/>
      <c r="G89" s="105"/>
      <c r="H89" s="105"/>
      <c r="I89" s="97"/>
      <c r="J89" s="105"/>
      <c r="K89" s="105"/>
      <c r="L89" s="105"/>
      <c r="M89" s="105"/>
      <c r="N89" s="105"/>
      <c r="O89" s="105"/>
    </row>
    <row r="90" spans="1:15" outlineLevel="1">
      <c r="B90" s="85" t="s">
        <v>376</v>
      </c>
      <c r="E90" s="20"/>
      <c r="F90" s="20"/>
      <c r="G90" s="20"/>
      <c r="H90" s="20"/>
      <c r="I90" s="27"/>
      <c r="J90" s="20"/>
      <c r="K90" s="20"/>
      <c r="L90" s="20"/>
      <c r="M90" s="20"/>
      <c r="N90" s="20"/>
      <c r="O90" s="20"/>
    </row>
    <row r="91" spans="1:15" outlineLevel="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outlineLevel="1">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outlineLevel="1">
      <c r="E93" s="20" t="s">
        <v>377</v>
      </c>
      <c r="F93" s="20"/>
      <c r="G93" s="20" t="s">
        <v>100</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outlineLevel="1">
      <c r="E94" s="20" t="s">
        <v>378</v>
      </c>
      <c r="F94" s="20">
        <f xml:space="preserve"> SUM(J93:O93)</f>
        <v>0</v>
      </c>
      <c r="G94" s="20" t="s">
        <v>365</v>
      </c>
      <c r="H94" s="20"/>
      <c r="I94" s="27"/>
      <c r="J94" s="20"/>
      <c r="K94" s="20"/>
      <c r="L94" s="20"/>
      <c r="M94" s="20"/>
      <c r="N94" s="20"/>
      <c r="O94" s="20"/>
    </row>
    <row r="95" spans="1:15" outlineLevel="1">
      <c r="E95" s="20"/>
      <c r="F95" s="20"/>
      <c r="G95" s="20"/>
      <c r="H95" s="20"/>
      <c r="I95" s="27"/>
      <c r="J95" s="20"/>
      <c r="K95" s="20"/>
      <c r="L95" s="20"/>
      <c r="M95" s="20"/>
      <c r="N95" s="20"/>
      <c r="O95" s="20"/>
    </row>
    <row r="96" spans="1:15"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outlineLevel="1">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outlineLevel="1">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outlineLevel="1">
      <c r="E100" s="20" t="s">
        <v>376</v>
      </c>
      <c r="F100" s="100">
        <f xml:space="preserve"> IF(SUM(F96:F97) - SUM(F98:F99) &lt;&gt; 0, 1, 0)</f>
        <v>0</v>
      </c>
      <c r="G100" s="20" t="s">
        <v>379</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380</v>
      </c>
      <c r="B102" s="119"/>
      <c r="C102" s="89"/>
      <c r="D102" s="119"/>
      <c r="E102" s="119"/>
      <c r="F102" s="119"/>
      <c r="G102" s="119"/>
      <c r="H102" s="119"/>
      <c r="I102" s="119"/>
      <c r="J102" s="119"/>
      <c r="K102" s="119"/>
      <c r="L102" s="119"/>
      <c r="M102" s="119"/>
      <c r="N102" s="119"/>
      <c r="O102" s="119"/>
    </row>
    <row r="103" spans="1:15">
      <c r="E103" s="20"/>
      <c r="F103" s="20"/>
      <c r="G103" s="20"/>
      <c r="H103" s="20"/>
      <c r="I103" s="27"/>
      <c r="J103" s="20"/>
      <c r="K103" s="20"/>
      <c r="L103" s="20"/>
      <c r="M103" s="20"/>
      <c r="N103" s="20"/>
      <c r="O103" s="20"/>
    </row>
    <row r="104" spans="1:15"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outlineLevel="1">
      <c r="E108" s="99" t="s">
        <v>381</v>
      </c>
      <c r="F108" s="78"/>
      <c r="G108" s="99" t="s">
        <v>285</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151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pane="bottomLeft"/>
    </sheetView>
  </sheetViews>
  <sheetFormatPr defaultColWidth="0" defaultRowHeight="12.75" outlineLevelRow="1"/>
  <cols>
    <col min="1" max="1" width="2.7109375" style="21" customWidth="1"/>
    <col min="2" max="2" width="1.42578125" style="21" customWidth="1"/>
    <col min="3" max="3" width="1.42578125" style="60" customWidth="1"/>
    <col min="4" max="4" width="1.42578125" style="20" customWidth="1"/>
    <col min="5" max="5" width="82.140625" style="20" bestFit="1" customWidth="1"/>
    <col min="6" max="6" width="9.7109375" style="20" bestFit="1" customWidth="1"/>
    <col min="7" max="7" width="12.5703125" style="20" customWidth="1"/>
    <col min="8" max="8" width="6.28515625" style="20" bestFit="1" customWidth="1"/>
    <col min="9" max="9" width="3" style="20" bestFit="1" customWidth="1"/>
    <col min="10" max="15" width="12.5703125" style="20" customWidth="1"/>
    <col min="16" max="16384" width="0" style="61" hidden="1"/>
  </cols>
  <sheetData>
    <row r="1" spans="1:15" ht="26.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382</v>
      </c>
      <c r="B7" s="166"/>
      <c r="C7" s="167"/>
      <c r="D7" s="166"/>
      <c r="E7" s="166"/>
      <c r="F7" s="166"/>
      <c r="G7" s="166"/>
      <c r="H7" s="166"/>
      <c r="I7" s="166"/>
      <c r="J7" s="166"/>
      <c r="K7" s="166"/>
      <c r="L7" s="166"/>
      <c r="M7" s="166"/>
      <c r="N7" s="166"/>
      <c r="O7" s="166"/>
    </row>
    <row r="8" spans="1:15" customFormat="1">
      <c r="A8" s="21"/>
      <c r="B8" s="21"/>
      <c r="C8" s="25"/>
      <c r="D8" s="20"/>
    </row>
    <row r="9" spans="1:15" customFormat="1">
      <c r="A9" s="21"/>
      <c r="B9" s="21" t="s">
        <v>383</v>
      </c>
      <c r="C9" s="25"/>
      <c r="D9" s="20"/>
    </row>
    <row r="10" spans="1:15" customFormat="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57" t="s">
        <v>384</v>
      </c>
      <c r="F22" s="258">
        <f xml:space="preserve"> AVERAGE(F10:F21)</f>
        <v>104.21666666666665</v>
      </c>
      <c r="G22" s="257" t="s">
        <v>343</v>
      </c>
    </row>
    <row r="23" spans="1:15" customFormat="1">
      <c r="A23" s="21"/>
      <c r="B23" s="21"/>
      <c r="C23" s="25"/>
      <c r="D23" s="20"/>
      <c r="E23" s="142"/>
      <c r="F23" s="214"/>
      <c r="G23" s="142"/>
    </row>
    <row r="24" spans="1:15" customFormat="1">
      <c r="A24" s="21"/>
      <c r="B24" s="21" t="s">
        <v>385</v>
      </c>
      <c r="C24" s="25"/>
      <c r="D24" s="20"/>
      <c r="E24" s="142"/>
      <c r="F24" s="214"/>
      <c r="G24" s="142"/>
    </row>
    <row r="25" spans="1:15" customFormat="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outlineLevel="1">
      <c r="A37" s="21"/>
      <c r="B37" s="21"/>
      <c r="C37" s="25"/>
      <c r="D37" s="20"/>
      <c r="E37" s="257" t="s">
        <v>386</v>
      </c>
      <c r="F37" s="258">
        <f xml:space="preserve"> AVERAGE(F25:F36)</f>
        <v>123.04166666666664</v>
      </c>
      <c r="G37" s="257" t="s">
        <v>343</v>
      </c>
      <c r="H37" s="215"/>
      <c r="I37" s="215"/>
      <c r="J37" s="215"/>
      <c r="K37" s="215"/>
      <c r="L37" s="215"/>
      <c r="M37" s="215"/>
      <c r="N37" s="215"/>
      <c r="O37" s="215"/>
    </row>
    <row r="38" spans="1:15" customFormat="1">
      <c r="A38" s="21"/>
      <c r="B38" s="21"/>
      <c r="C38" s="25"/>
      <c r="D38" s="20"/>
    </row>
    <row r="39" spans="1:15" customFormat="1">
      <c r="A39" s="21"/>
      <c r="B39" s="21" t="s">
        <v>387</v>
      </c>
      <c r="C39" s="25"/>
      <c r="D39" s="20"/>
    </row>
    <row r="40" spans="1:15" s="112" customFormat="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132.19999999999999</v>
      </c>
    </row>
    <row r="41" spans="1:15" s="112" customFormat="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132.69999999999999</v>
      </c>
    </row>
    <row r="42" spans="1:15" s="112" customFormat="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133</v>
      </c>
    </row>
    <row r="43" spans="1:15" s="112" customFormat="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132.9</v>
      </c>
    </row>
    <row r="44" spans="1:15" s="112" customFormat="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133.4</v>
      </c>
    </row>
    <row r="45" spans="1:15" s="112" customFormat="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133.5</v>
      </c>
    </row>
    <row r="46" spans="1:15" s="112" customFormat="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134.30000000000001</v>
      </c>
    </row>
    <row r="47" spans="1:15" s="112" customFormat="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134.6</v>
      </c>
    </row>
    <row r="48" spans="1:15" s="112" customFormat="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135.1</v>
      </c>
    </row>
    <row r="49" spans="1:15" s="112" customFormat="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135.1</v>
      </c>
    </row>
    <row r="50" spans="1:15" s="112" customFormat="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130.80000000000001</v>
      </c>
      <c r="O50" s="189">
        <f xml:space="preserve"> InpActive!O$125</f>
        <v>135.6</v>
      </c>
    </row>
    <row r="51" spans="1:15" s="112" customFormat="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131.6</v>
      </c>
      <c r="O51" s="189">
        <f xml:space="preserve"> InpActive!O$126</f>
        <v>136.1</v>
      </c>
    </row>
    <row r="52" spans="1:15" customFormat="1" ht="4.9000000000000004" customHeight="1" outlineLevel="1">
      <c r="A52" s="21"/>
      <c r="B52" s="21"/>
      <c r="C52" s="25"/>
      <c r="D52" s="20"/>
      <c r="J52" s="182"/>
      <c r="K52" s="182"/>
      <c r="L52" s="182"/>
      <c r="M52" s="182"/>
      <c r="N52" s="182"/>
      <c r="O52" s="182"/>
    </row>
    <row r="53" spans="1:15" s="172" customFormat="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000000000000004" customHeight="1" outlineLevel="1">
      <c r="A54" s="21"/>
      <c r="B54" s="21"/>
      <c r="C54" s="25"/>
      <c r="D54" s="20"/>
      <c r="J54" s="182"/>
      <c r="K54" s="182"/>
      <c r="L54" s="182"/>
      <c r="M54" s="182"/>
      <c r="N54" s="182"/>
      <c r="O54" s="182"/>
    </row>
    <row r="55" spans="1:15" customFormat="1" outlineLevel="1">
      <c r="A55" s="21"/>
      <c r="B55" s="21"/>
      <c r="C55" s="25"/>
      <c r="D55" s="20"/>
      <c r="E55" s="20" t="s">
        <v>388</v>
      </c>
      <c r="G55" s="20" t="s">
        <v>343</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132.19999999999999</v>
      </c>
    </row>
    <row r="56" spans="1:15" customFormat="1" outlineLevel="1">
      <c r="A56" s="21"/>
      <c r="B56" s="21"/>
      <c r="C56" s="25"/>
      <c r="D56" s="20"/>
      <c r="E56" s="20" t="s">
        <v>389</v>
      </c>
      <c r="G56" s="20" t="s">
        <v>343</v>
      </c>
      <c r="I56" s="173"/>
      <c r="J56" s="190">
        <f t="shared" si="0"/>
        <v>107.9</v>
      </c>
      <c r="K56" s="190">
        <f t="shared" si="1"/>
        <v>108.6</v>
      </c>
      <c r="L56" s="190">
        <f t="shared" si="2"/>
        <v>111</v>
      </c>
      <c r="M56" s="190">
        <f t="shared" si="2"/>
        <v>119.7</v>
      </c>
      <c r="N56" s="190">
        <f t="shared" si="2"/>
        <v>129.1</v>
      </c>
      <c r="O56" s="190">
        <f t="shared" si="2"/>
        <v>132.69999999999999</v>
      </c>
    </row>
    <row r="57" spans="1:15" customFormat="1" outlineLevel="1">
      <c r="A57" s="21"/>
      <c r="B57" s="21"/>
      <c r="C57" s="25"/>
      <c r="D57" s="20"/>
      <c r="E57" s="20" t="s">
        <v>390</v>
      </c>
      <c r="G57" s="20" t="s">
        <v>343</v>
      </c>
      <c r="I57" s="173"/>
      <c r="J57" s="190">
        <f t="shared" si="0"/>
        <v>107.9</v>
      </c>
      <c r="K57" s="190">
        <f t="shared" si="1"/>
        <v>108.8</v>
      </c>
      <c r="L57" s="190">
        <f t="shared" si="2"/>
        <v>111.4</v>
      </c>
      <c r="M57" s="190">
        <f t="shared" si="2"/>
        <v>120.5</v>
      </c>
      <c r="N57" s="190">
        <f t="shared" si="2"/>
        <v>129.4</v>
      </c>
      <c r="O57" s="190">
        <f t="shared" si="2"/>
        <v>133</v>
      </c>
    </row>
    <row r="58" spans="1:15" customFormat="1" outlineLevel="1">
      <c r="A58" s="21"/>
      <c r="B58" s="21"/>
      <c r="C58" s="25"/>
      <c r="D58" s="20"/>
      <c r="E58" s="20" t="s">
        <v>391</v>
      </c>
      <c r="G58" s="20" t="s">
        <v>343</v>
      </c>
      <c r="I58" s="173"/>
      <c r="J58" s="190">
        <f t="shared" si="0"/>
        <v>108</v>
      </c>
      <c r="K58" s="190">
        <f t="shared" si="1"/>
        <v>109.2</v>
      </c>
      <c r="L58" s="190">
        <f t="shared" si="2"/>
        <v>111.4</v>
      </c>
      <c r="M58" s="190">
        <f t="shared" si="2"/>
        <v>121.2</v>
      </c>
      <c r="N58" s="190">
        <f t="shared" si="2"/>
        <v>129</v>
      </c>
      <c r="O58" s="190">
        <f t="shared" si="2"/>
        <v>132.9</v>
      </c>
    </row>
    <row r="59" spans="1:15" customFormat="1" outlineLevel="1">
      <c r="A59" s="21"/>
      <c r="B59" s="21"/>
      <c r="C59" s="25"/>
      <c r="D59" s="20"/>
      <c r="E59" s="20" t="s">
        <v>392</v>
      </c>
      <c r="G59" s="20" t="s">
        <v>343</v>
      </c>
      <c r="I59" s="173"/>
      <c r="J59" s="190">
        <f t="shared" si="0"/>
        <v>108.3</v>
      </c>
      <c r="K59" s="190">
        <f t="shared" si="1"/>
        <v>108.8</v>
      </c>
      <c r="L59" s="190">
        <f t="shared" si="2"/>
        <v>112.1</v>
      </c>
      <c r="M59" s="190">
        <f t="shared" si="2"/>
        <v>121.8</v>
      </c>
      <c r="N59" s="190">
        <f t="shared" si="2"/>
        <v>129.4</v>
      </c>
      <c r="O59" s="190">
        <f t="shared" si="2"/>
        <v>133.4</v>
      </c>
    </row>
    <row r="60" spans="1:15" customFormat="1" outlineLevel="1">
      <c r="A60" s="21"/>
      <c r="B60" s="21"/>
      <c r="C60" s="25"/>
      <c r="D60" s="20"/>
      <c r="E60" s="20" t="s">
        <v>393</v>
      </c>
      <c r="G60" s="20" t="s">
        <v>343</v>
      </c>
      <c r="I60" s="173"/>
      <c r="J60" s="190">
        <f t="shared" si="0"/>
        <v>108.4</v>
      </c>
      <c r="K60" s="190">
        <f t="shared" si="1"/>
        <v>109.2</v>
      </c>
      <c r="L60" s="190">
        <f t="shared" si="2"/>
        <v>112.4</v>
      </c>
      <c r="M60" s="190">
        <f t="shared" si="2"/>
        <v>122.3</v>
      </c>
      <c r="N60" s="190">
        <f t="shared" si="2"/>
        <v>130.1</v>
      </c>
      <c r="O60" s="190">
        <f t="shared" si="2"/>
        <v>133.5</v>
      </c>
    </row>
    <row r="61" spans="1:15" customFormat="1" outlineLevel="1">
      <c r="A61" s="21"/>
      <c r="B61" s="21"/>
      <c r="C61" s="25"/>
      <c r="D61" s="20"/>
      <c r="E61" s="20" t="s">
        <v>394</v>
      </c>
      <c r="G61" s="20" t="s">
        <v>343</v>
      </c>
      <c r="I61" s="173"/>
      <c r="J61" s="190">
        <f t="shared" si="0"/>
        <v>108.3</v>
      </c>
      <c r="K61" s="190">
        <f t="shared" si="1"/>
        <v>109.2</v>
      </c>
      <c r="L61" s="190">
        <f t="shared" si="2"/>
        <v>113.4</v>
      </c>
      <c r="M61" s="190">
        <f t="shared" si="2"/>
        <v>124.3</v>
      </c>
      <c r="N61" s="190">
        <f t="shared" si="2"/>
        <v>130.19999999999999</v>
      </c>
      <c r="O61" s="190">
        <f t="shared" si="2"/>
        <v>134.30000000000001</v>
      </c>
    </row>
    <row r="62" spans="1:15" customFormat="1" outlineLevel="1">
      <c r="A62" s="21"/>
      <c r="B62" s="21"/>
      <c r="C62" s="25"/>
      <c r="D62" s="20"/>
      <c r="E62" s="20" t="s">
        <v>395</v>
      </c>
      <c r="G62" s="20" t="s">
        <v>343</v>
      </c>
      <c r="I62" s="173"/>
      <c r="J62" s="190">
        <f t="shared" si="0"/>
        <v>108.5</v>
      </c>
      <c r="K62" s="190">
        <f t="shared" si="1"/>
        <v>109.1</v>
      </c>
      <c r="L62" s="190">
        <f t="shared" si="2"/>
        <v>114.1</v>
      </c>
      <c r="M62" s="190">
        <f t="shared" si="2"/>
        <v>124.8</v>
      </c>
      <c r="N62" s="190">
        <f t="shared" si="2"/>
        <v>130</v>
      </c>
      <c r="O62" s="190">
        <f t="shared" si="2"/>
        <v>134.6</v>
      </c>
    </row>
    <row r="63" spans="1:15" customFormat="1" outlineLevel="1">
      <c r="A63" s="21"/>
      <c r="B63" s="21"/>
      <c r="C63" s="25"/>
      <c r="D63" s="20"/>
      <c r="E63" s="20" t="s">
        <v>396</v>
      </c>
      <c r="G63" s="20" t="s">
        <v>343</v>
      </c>
      <c r="I63" s="173"/>
      <c r="J63" s="190">
        <f t="shared" si="0"/>
        <v>108.5</v>
      </c>
      <c r="K63" s="190">
        <f t="shared" si="1"/>
        <v>109.4</v>
      </c>
      <c r="L63" s="190">
        <f t="shared" si="2"/>
        <v>114.7</v>
      </c>
      <c r="M63" s="190">
        <f t="shared" si="2"/>
        <v>125.3</v>
      </c>
      <c r="N63" s="190">
        <f t="shared" si="2"/>
        <v>130.5</v>
      </c>
      <c r="O63" s="190">
        <f t="shared" si="2"/>
        <v>135.1</v>
      </c>
    </row>
    <row r="64" spans="1:15" customFormat="1" outlineLevel="1">
      <c r="A64" s="21"/>
      <c r="B64" s="21"/>
      <c r="C64" s="25"/>
      <c r="D64" s="20"/>
      <c r="E64" s="20" t="s">
        <v>397</v>
      </c>
      <c r="G64" s="20" t="s">
        <v>343</v>
      </c>
      <c r="I64" s="173"/>
      <c r="J64" s="190">
        <f t="shared" si="0"/>
        <v>108.3</v>
      </c>
      <c r="K64" s="190">
        <f t="shared" si="1"/>
        <v>109.3</v>
      </c>
      <c r="L64" s="190">
        <f t="shared" si="2"/>
        <v>114.6</v>
      </c>
      <c r="M64" s="190">
        <f t="shared" si="2"/>
        <v>124.8</v>
      </c>
      <c r="N64" s="190">
        <f t="shared" si="2"/>
        <v>130</v>
      </c>
      <c r="O64" s="190">
        <f t="shared" si="2"/>
        <v>135.1</v>
      </c>
    </row>
    <row r="65" spans="1:15" customFormat="1" outlineLevel="1">
      <c r="A65" s="21"/>
      <c r="B65" s="21"/>
      <c r="C65" s="25"/>
      <c r="D65" s="20"/>
      <c r="E65" s="20" t="s">
        <v>398</v>
      </c>
      <c r="G65" s="20" t="s">
        <v>343</v>
      </c>
      <c r="I65" s="173"/>
      <c r="J65" s="190">
        <f t="shared" si="0"/>
        <v>108.6</v>
      </c>
      <c r="K65" s="190">
        <f t="shared" si="1"/>
        <v>109.4</v>
      </c>
      <c r="L65" s="190">
        <f t="shared" si="2"/>
        <v>115.4</v>
      </c>
      <c r="M65" s="190">
        <f t="shared" si="2"/>
        <v>126</v>
      </c>
      <c r="N65" s="190">
        <f t="shared" si="2"/>
        <v>130.80000000000001</v>
      </c>
      <c r="O65" s="190">
        <f t="shared" si="2"/>
        <v>135.6</v>
      </c>
    </row>
    <row r="66" spans="1:15" customFormat="1" outlineLevel="1">
      <c r="A66" s="21"/>
      <c r="B66" s="21"/>
      <c r="C66" s="25"/>
      <c r="D66" s="20"/>
      <c r="E66" s="20" t="s">
        <v>399</v>
      </c>
      <c r="G66" s="20" t="s">
        <v>343</v>
      </c>
      <c r="I66" s="173"/>
      <c r="J66" s="190">
        <f t="shared" si="0"/>
        <v>108.6</v>
      </c>
      <c r="K66" s="190">
        <f t="shared" si="1"/>
        <v>109.7</v>
      </c>
      <c r="L66" s="190">
        <f t="shared" si="2"/>
        <v>116.5</v>
      </c>
      <c r="M66" s="190">
        <f t="shared" si="2"/>
        <v>126.8</v>
      </c>
      <c r="N66" s="190">
        <f t="shared" si="2"/>
        <v>131.6</v>
      </c>
      <c r="O66" s="190">
        <f t="shared" si="2"/>
        <v>136.1</v>
      </c>
    </row>
    <row r="67" spans="1:15" customFormat="1" outlineLevel="1">
      <c r="A67" s="21"/>
      <c r="B67" s="21"/>
      <c r="C67" s="25"/>
      <c r="D67" s="20"/>
      <c r="J67" s="182"/>
      <c r="K67" s="182"/>
      <c r="L67" s="182"/>
      <c r="M67" s="182"/>
      <c r="N67" s="182"/>
      <c r="O67" s="182"/>
    </row>
    <row r="68" spans="1:15" customFormat="1" outlineLevel="1">
      <c r="A68" s="21"/>
      <c r="B68" s="21" t="s">
        <v>400</v>
      </c>
      <c r="C68" s="25"/>
      <c r="D68" s="20"/>
      <c r="E68" s="174"/>
      <c r="F68" s="174"/>
      <c r="G68" s="174"/>
      <c r="H68" s="174"/>
      <c r="I68" s="174"/>
      <c r="J68" s="190"/>
      <c r="K68" s="190"/>
      <c r="L68" s="190"/>
      <c r="M68" s="190"/>
      <c r="N68" s="190"/>
      <c r="O68" s="190"/>
    </row>
    <row r="69" spans="1:15" customFormat="1" outlineLevel="1">
      <c r="A69" s="21"/>
      <c r="B69" s="21"/>
      <c r="C69" s="25"/>
      <c r="D69" s="20"/>
      <c r="E69" s="174"/>
      <c r="F69" s="174"/>
      <c r="G69" s="174"/>
      <c r="H69" s="174"/>
      <c r="I69" s="174"/>
      <c r="J69" s="190"/>
      <c r="K69" s="190"/>
      <c r="L69" s="190"/>
      <c r="M69" s="190"/>
      <c r="N69" s="190"/>
      <c r="O69" s="190"/>
    </row>
    <row r="70" spans="1:15" customFormat="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132.19999999999999</v>
      </c>
    </row>
    <row r="71" spans="1:15" customFormat="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132.69999999999999</v>
      </c>
    </row>
    <row r="72" spans="1:15" customFormat="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133</v>
      </c>
    </row>
    <row r="73" spans="1:15" customFormat="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132.9</v>
      </c>
    </row>
    <row r="74" spans="1:15" customFormat="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133.4</v>
      </c>
    </row>
    <row r="75" spans="1:15" customFormat="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133.5</v>
      </c>
    </row>
    <row r="76" spans="1:15" customFormat="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134.30000000000001</v>
      </c>
    </row>
    <row r="77" spans="1:15" customFormat="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134.6</v>
      </c>
    </row>
    <row r="78" spans="1:15" customFormat="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135.1</v>
      </c>
    </row>
    <row r="79" spans="1:15" customFormat="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135.1</v>
      </c>
    </row>
    <row r="80" spans="1:15" customFormat="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130.80000000000001</v>
      </c>
      <c r="O80" s="190">
        <f t="shared" si="13"/>
        <v>135.6</v>
      </c>
    </row>
    <row r="81" spans="1:15" customFormat="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131.6</v>
      </c>
      <c r="O81" s="190">
        <f t="shared" si="14"/>
        <v>136.1</v>
      </c>
    </row>
    <row r="82" spans="1:15" customFormat="1" outlineLevel="1">
      <c r="A82" s="21"/>
      <c r="B82" s="21"/>
      <c r="C82" s="25"/>
      <c r="D82" s="20"/>
      <c r="E82" s="174" t="s">
        <v>401</v>
      </c>
      <c r="F82" s="174"/>
      <c r="G82" s="174" t="s">
        <v>343</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129.86666666666665</v>
      </c>
      <c r="O82" s="190">
        <f t="shared" si="15"/>
        <v>134.04166666666663</v>
      </c>
    </row>
    <row r="83" spans="1:15" customFormat="1">
      <c r="A83" s="21"/>
      <c r="B83" s="21"/>
      <c r="C83" s="25"/>
      <c r="D83" s="20"/>
      <c r="E83" s="174"/>
      <c r="F83" s="174"/>
      <c r="G83" s="174"/>
      <c r="H83" s="174"/>
      <c r="I83" s="174"/>
      <c r="J83" s="190"/>
      <c r="K83" s="190"/>
      <c r="L83" s="190"/>
      <c r="M83" s="190"/>
      <c r="N83" s="190"/>
      <c r="O83" s="190"/>
    </row>
    <row r="84" spans="1:15" customFormat="1">
      <c r="A84" s="21"/>
      <c r="B84" s="21" t="s">
        <v>402</v>
      </c>
      <c r="C84" s="25"/>
      <c r="D84" s="20"/>
      <c r="E84" s="174"/>
      <c r="F84" s="174"/>
      <c r="G84" s="174"/>
      <c r="H84" s="174"/>
      <c r="I84" s="174"/>
      <c r="J84" s="187"/>
      <c r="K84" s="187"/>
      <c r="L84" s="187"/>
      <c r="M84" s="187"/>
      <c r="N84" s="187"/>
      <c r="O84" s="187"/>
    </row>
    <row r="85" spans="1:15" customFormat="1" outlineLevel="1">
      <c r="A85" s="21"/>
      <c r="B85" s="21"/>
      <c r="C85" s="25"/>
      <c r="D85" s="20"/>
      <c r="E85" s="174"/>
      <c r="F85" s="174"/>
      <c r="G85" s="174"/>
      <c r="H85" s="174"/>
      <c r="I85" s="174"/>
      <c r="J85" s="187"/>
      <c r="K85" s="187"/>
      <c r="L85" s="187"/>
      <c r="M85" s="187"/>
      <c r="N85" s="187"/>
      <c r="O85" s="187"/>
    </row>
    <row r="86" spans="1:15" customFormat="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129.86666666666665</v>
      </c>
      <c r="O87" s="190">
        <f t="shared" si="17"/>
        <v>134.04166666666663</v>
      </c>
    </row>
    <row r="88" spans="1:15" customFormat="1" outlineLevel="1">
      <c r="A88" s="21"/>
      <c r="B88" s="21"/>
      <c r="C88" s="25"/>
      <c r="D88" s="20"/>
      <c r="E88" s="236" t="s">
        <v>403</v>
      </c>
      <c r="F88" s="174"/>
      <c r="G88" s="295" t="s">
        <v>308</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1.2461218615064769</v>
      </c>
      <c r="O88" s="217">
        <f t="shared" si="18"/>
        <v>1.2861826323364782</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151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topLeftCell="C1" zoomScale="80" zoomScaleNormal="80" workbookViewId="0">
      <pane ySplit="5" topLeftCell="A18" activePane="bottomLeft" state="frozen"/>
      <selection pane="bottomLeft" activeCell="N42" sqref="N42"/>
    </sheetView>
  </sheetViews>
  <sheetFormatPr defaultColWidth="0" defaultRowHeight="12.75" outlineLevelRow="1"/>
  <cols>
    <col min="1" max="1" width="24.140625" style="21" customWidth="1"/>
    <col min="2" max="2" width="1.42578125" style="21" customWidth="1"/>
    <col min="3" max="3" width="1.42578125" style="60" customWidth="1"/>
    <col min="4" max="4" width="1.42578125" style="20" customWidth="1"/>
    <col min="5" max="5" width="117.42578125" style="20" bestFit="1" customWidth="1"/>
    <col min="6" max="6" width="9.710937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404</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322</v>
      </c>
      <c r="C9" s="61"/>
      <c r="D9" s="61"/>
      <c r="E9" s="27"/>
      <c r="F9" s="27"/>
      <c r="G9" s="27"/>
      <c r="H9" s="144"/>
      <c r="I9" s="28"/>
      <c r="J9" s="28"/>
      <c r="K9" s="28"/>
      <c r="L9" s="28"/>
      <c r="M9" s="28"/>
      <c r="N9" s="28"/>
    </row>
    <row r="10" spans="1:15" s="125" customFormat="1" ht="12.75" customHeight="1" outlineLevel="1">
      <c r="A10" s="143"/>
      <c r="B10" s="219"/>
      <c r="C10" s="61"/>
      <c r="D10" s="61"/>
      <c r="E10" s="27"/>
      <c r="F10" s="27"/>
      <c r="G10" s="27"/>
      <c r="H10" s="144"/>
      <c r="I10" s="28"/>
      <c r="J10" s="28"/>
      <c r="K10" s="28"/>
      <c r="L10" s="28"/>
      <c r="M10" s="28"/>
      <c r="N10" s="28"/>
    </row>
    <row r="11" spans="1:15" s="143" customFormat="1" ht="12.75"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1.4079999999999999</v>
      </c>
      <c r="I12" s="148"/>
      <c r="J12" s="150">
        <f xml:space="preserve"> InpActive!J$58</f>
        <v>0</v>
      </c>
      <c r="K12" s="150">
        <f xml:space="preserve"> InpActive!K$58</f>
        <v>4.9000000000000002E-2</v>
      </c>
      <c r="L12" s="150">
        <f xml:space="preserve"> InpActive!L$58</f>
        <v>0.157</v>
      </c>
      <c r="M12" s="150">
        <f xml:space="preserve"> InpActive!M$58</f>
        <v>0.60399999999999998</v>
      </c>
      <c r="N12" s="150">
        <f xml:space="preserve"> InpActive!N$58</f>
        <v>0.59799999999999998</v>
      </c>
      <c r="O12" s="150">
        <f xml:space="preserve"> InpActive!O$58</f>
        <v>0</v>
      </c>
    </row>
    <row r="13" spans="1:15" s="125" customFormat="1" ht="12.75"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customHeight="1" outlineLevel="1">
      <c r="A15" s="28"/>
      <c r="B15" s="85"/>
      <c r="C15" s="194"/>
      <c r="E15" s="195" t="s">
        <v>405</v>
      </c>
      <c r="G15" s="194" t="s">
        <v>92</v>
      </c>
      <c r="H15" s="218">
        <f xml:space="preserve"> SUM(J15:O15)</f>
        <v>0.70399999999999996</v>
      </c>
      <c r="I15" s="11"/>
      <c r="J15" s="201" t="str">
        <f xml:space="preserve"> IF( J14 = 1, "", ( (J12 / 1000) - J11 ) * $F$13 )</f>
        <v/>
      </c>
      <c r="K15" s="201">
        <f xml:space="preserve"> IF( K14 = 1, "", ( K12 - K11 ) * $F$13 )</f>
        <v>2.4500000000000001E-2</v>
      </c>
      <c r="L15" s="201">
        <f t="shared" ref="L15:O15" si="0" xml:space="preserve"> IF( L14 = 1, "", ( L12 - L11 ) * $F$13 )</f>
        <v>7.85E-2</v>
      </c>
      <c r="M15" s="201">
        <f t="shared" si="0"/>
        <v>0.30199999999999999</v>
      </c>
      <c r="N15" s="201">
        <f t="shared" si="0"/>
        <v>0.29899999999999999</v>
      </c>
      <c r="O15" s="201">
        <f t="shared" si="0"/>
        <v>0</v>
      </c>
    </row>
    <row r="16" spans="1:15" s="125" customFormat="1" ht="12.75" customHeight="1" outlineLevel="1">
      <c r="A16" s="28"/>
      <c r="B16" s="85"/>
      <c r="C16" s="194"/>
      <c r="E16" s="195"/>
      <c r="G16" s="194"/>
      <c r="H16" s="11"/>
      <c r="I16" s="11"/>
      <c r="J16" s="150"/>
      <c r="K16" s="150"/>
      <c r="L16" s="150"/>
      <c r="M16" s="150"/>
      <c r="N16" s="150"/>
      <c r="O16" s="150"/>
    </row>
    <row r="17" spans="1:15" s="197" customFormat="1" ht="12.75"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0.70399999999999996</v>
      </c>
      <c r="I17" s="11"/>
      <c r="J17" s="201" t="str">
        <f t="shared" si="1"/>
        <v/>
      </c>
      <c r="K17" s="201">
        <f t="shared" si="1"/>
        <v>2.4500000000000001E-2</v>
      </c>
      <c r="L17" s="201">
        <f t="shared" si="1"/>
        <v>7.85E-2</v>
      </c>
      <c r="M17" s="201">
        <f t="shared" si="1"/>
        <v>0.30199999999999999</v>
      </c>
      <c r="N17" s="201">
        <f t="shared" si="1"/>
        <v>0.29899999999999999</v>
      </c>
      <c r="O17" s="201">
        <f t="shared" si="1"/>
        <v>0</v>
      </c>
    </row>
    <row r="18" spans="1:15" s="125" customFormat="1" ht="12.75"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1.2461218615064769</v>
      </c>
      <c r="O18" s="220">
        <f xml:space="preserve"> Indexation!O$88</f>
        <v>1.2861826323364782</v>
      </c>
    </row>
    <row r="19" spans="1:15" s="125" customFormat="1" ht="12.75"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customHeight="1" outlineLevel="1">
      <c r="A20" s="28"/>
      <c r="B20" s="85"/>
      <c r="C20" s="194"/>
      <c r="E20" s="197" t="s">
        <v>406</v>
      </c>
      <c r="G20" s="197" t="s">
        <v>92</v>
      </c>
      <c r="H20" s="218">
        <f xml:space="preserve"> SUM(J20:O20)</f>
        <v>0.59146457265669172</v>
      </c>
      <c r="I20" s="11"/>
      <c r="J20" s="201" t="str">
        <f xml:space="preserve"> IF( J19 = 1, "", J17 / J18 )</f>
        <v/>
      </c>
      <c r="K20" s="201">
        <f xml:space="preserve"> IF( K19 = 1, "", K17 / K18 )</f>
        <v>2.3401588635148546E-2</v>
      </c>
      <c r="L20" s="201">
        <f t="shared" ref="L20:O20" si="2" xml:space="preserve"> IF( L19 = 1, "", L17 / L18 )</f>
        <v>7.232363341682628E-2</v>
      </c>
      <c r="M20" s="201">
        <f t="shared" si="2"/>
        <v>0.25579492041991198</v>
      </c>
      <c r="N20" s="201">
        <f t="shared" si="2"/>
        <v>0.23994443018480494</v>
      </c>
      <c r="O20" s="201">
        <f t="shared" si="2"/>
        <v>0</v>
      </c>
    </row>
    <row r="21" spans="1:15" s="125" customFormat="1" ht="12.75" customHeight="1" outlineLevel="1">
      <c r="A21" s="28"/>
      <c r="B21" s="85"/>
      <c r="C21" s="194"/>
      <c r="E21" s="195"/>
      <c r="G21" s="194"/>
      <c r="H21" s="11"/>
      <c r="I21" s="11"/>
      <c r="J21" s="150"/>
      <c r="K21" s="150"/>
      <c r="L21" s="150"/>
      <c r="M21" s="150"/>
      <c r="N21" s="150"/>
      <c r="O21" s="150"/>
    </row>
    <row r="22" spans="1:15" s="125" customFormat="1" ht="12.75" customHeight="1" outlineLevel="1">
      <c r="A22" s="28"/>
      <c r="B22" s="85"/>
      <c r="C22" s="194"/>
      <c r="E22" s="198" t="str">
        <f xml:space="preserve"> InpActive!E$59</f>
        <v>Land sales water resources - wholesale allowed return</v>
      </c>
      <c r="F22" s="199">
        <f xml:space="preserve"> InpActive!F$59</f>
        <v>3.1200592500000068E-2</v>
      </c>
      <c r="G22" s="198" t="str">
        <f xml:space="preserve"> InpActive!G$59</f>
        <v>%</v>
      </c>
      <c r="H22" s="198"/>
      <c r="I22" s="198"/>
      <c r="J22" s="199"/>
      <c r="K22" s="199"/>
      <c r="L22" s="199"/>
      <c r="M22" s="199"/>
      <c r="N22" s="199"/>
      <c r="O22" s="199"/>
    </row>
    <row r="23" spans="1:15" s="125" customFormat="1" ht="12.75"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customHeight="1" outlineLevel="1">
      <c r="A24" s="28"/>
      <c r="B24" s="85"/>
      <c r="C24" s="194"/>
      <c r="E24" s="195" t="s">
        <v>407</v>
      </c>
      <c r="G24" s="194" t="s">
        <v>408</v>
      </c>
      <c r="H24" s="11"/>
      <c r="I24" s="11"/>
      <c r="J24" s="218">
        <f xml:space="preserve"> ( 1 + $F$22 ) ^ ( $O$23 - J23 )</f>
        <v>1.1660462306612869</v>
      </c>
      <c r="K24" s="218">
        <f t="shared" ref="K24:O24" si="3" xml:space="preserve"> ( 1 + $F$22 ) ^ ( $O$23 - K23 )</f>
        <v>1.1307656717248122</v>
      </c>
      <c r="L24" s="218">
        <f t="shared" si="3"/>
        <v>1.0965525814753758</v>
      </c>
      <c r="M24" s="218">
        <f t="shared" si="3"/>
        <v>1.0633746619723512</v>
      </c>
      <c r="N24" s="218">
        <f t="shared" si="3"/>
        <v>1.0312005925000001</v>
      </c>
      <c r="O24" s="218">
        <f t="shared" si="3"/>
        <v>1</v>
      </c>
    </row>
    <row r="25" spans="1:15" s="125" customFormat="1" ht="12.75" customHeight="1" outlineLevel="1">
      <c r="A25" s="28"/>
      <c r="B25" s="85"/>
      <c r="C25" s="194"/>
      <c r="E25" s="195"/>
      <c r="G25" s="194"/>
      <c r="H25" s="11"/>
      <c r="I25" s="11"/>
      <c r="J25" s="218"/>
      <c r="K25" s="218"/>
      <c r="L25" s="218"/>
      <c r="M25" s="218"/>
      <c r="N25" s="218"/>
      <c r="O25" s="218"/>
    </row>
    <row r="26" spans="1:15" s="125" customFormat="1" ht="12.75"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0.59146457265669172</v>
      </c>
      <c r="I26" s="11"/>
      <c r="J26" s="201" t="str">
        <f t="shared" si="4"/>
        <v/>
      </c>
      <c r="K26" s="201">
        <f t="shared" si="4"/>
        <v>2.3401588635148546E-2</v>
      </c>
      <c r="L26" s="201">
        <f t="shared" si="4"/>
        <v>7.232363341682628E-2</v>
      </c>
      <c r="M26" s="201">
        <f t="shared" si="4"/>
        <v>0.25579492041991198</v>
      </c>
      <c r="N26" s="201">
        <f t="shared" si="4"/>
        <v>0.23994443018480494</v>
      </c>
      <c r="O26" s="201">
        <f t="shared" si="4"/>
        <v>0</v>
      </c>
    </row>
    <row r="27" spans="1:15" s="125" customFormat="1" ht="12.75"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1.1660462306612869</v>
      </c>
      <c r="K27" s="218">
        <f t="shared" si="5"/>
        <v>1.1307656717248122</v>
      </c>
      <c r="L27" s="218">
        <f t="shared" si="5"/>
        <v>1.0965525814753758</v>
      </c>
      <c r="M27" s="218">
        <f t="shared" si="5"/>
        <v>1.0633746619723512</v>
      </c>
      <c r="N27" s="218">
        <f t="shared" si="5"/>
        <v>1.0312005925000001</v>
      </c>
      <c r="O27" s="218">
        <f t="shared" si="5"/>
        <v>1</v>
      </c>
    </row>
    <row r="28" spans="1:15" s="125" customFormat="1" ht="12.75"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customHeight="1" outlineLevel="1">
      <c r="A29" s="28"/>
      <c r="B29" s="85"/>
      <c r="C29" s="194"/>
      <c r="E29" s="221" t="s">
        <v>409</v>
      </c>
      <c r="G29" s="194" t="s">
        <v>92</v>
      </c>
      <c r="H29" s="154">
        <f xml:space="preserve"> SUM(J29:O29)</f>
        <v>0.6252050556267652</v>
      </c>
      <c r="I29" s="11"/>
      <c r="J29" s="218" t="str">
        <f xml:space="preserve"> IF( J28 = 1, "", J26 * J27 )</f>
        <v/>
      </c>
      <c r="K29" s="218">
        <f xml:space="preserve"> IF( K28 = 1, "", K26 * K27 )</f>
        <v>2.6461713092451478E-2</v>
      </c>
      <c r="L29" s="218">
        <f t="shared" ref="L29:O29" si="6" xml:space="preserve"> IF( L28 = 1, "", L26 * L27 )</f>
        <v>7.9306666924899613E-2</v>
      </c>
      <c r="M29" s="218">
        <f t="shared" si="6"/>
        <v>0.27200583703576836</v>
      </c>
      <c r="N29" s="218">
        <f t="shared" si="6"/>
        <v>0.24743083857364576</v>
      </c>
      <c r="O29" s="218">
        <f t="shared" si="6"/>
        <v>0</v>
      </c>
    </row>
    <row r="30" spans="1:15" s="125" customFormat="1" ht="12.75" customHeight="1" outlineLevel="1">
      <c r="A30" s="28"/>
      <c r="B30" s="85"/>
      <c r="C30" s="194"/>
      <c r="E30" s="221"/>
      <c r="G30" s="194"/>
      <c r="H30" s="218"/>
      <c r="I30" s="11"/>
      <c r="J30" s="218"/>
      <c r="K30" s="218"/>
      <c r="L30" s="218"/>
      <c r="M30" s="218"/>
      <c r="N30" s="218"/>
      <c r="O30" s="218"/>
    </row>
    <row r="31" spans="1:15" s="125" customFormat="1" ht="12.75"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0.6252050556267652</v>
      </c>
      <c r="I31" s="11">
        <f t="shared" si="7"/>
        <v>0</v>
      </c>
      <c r="J31" s="218" t="str">
        <f t="shared" si="7"/>
        <v/>
      </c>
      <c r="K31" s="218">
        <f t="shared" si="7"/>
        <v>2.6461713092451478E-2</v>
      </c>
      <c r="L31" s="218">
        <f t="shared" si="7"/>
        <v>7.9306666924899613E-2</v>
      </c>
      <c r="M31" s="218">
        <f t="shared" si="7"/>
        <v>0.27200583703576836</v>
      </c>
      <c r="N31" s="218">
        <f t="shared" si="7"/>
        <v>0.24743083857364576</v>
      </c>
      <c r="O31" s="218">
        <f t="shared" si="7"/>
        <v>0</v>
      </c>
    </row>
    <row r="32" spans="1:15" s="125" customFormat="1" ht="12.75" customHeight="1" outlineLevel="1">
      <c r="A32" s="161" t="s">
        <v>410</v>
      </c>
      <c r="B32" s="85"/>
      <c r="C32" s="194"/>
      <c r="E32" s="222" t="s">
        <v>411</v>
      </c>
      <c r="F32" s="156">
        <f xml:space="preserve"> - SUM( K31:O31 )</f>
        <v>-0.6252050556267652</v>
      </c>
      <c r="G32" s="296" t="s">
        <v>92</v>
      </c>
      <c r="H32" s="11"/>
      <c r="I32" s="11"/>
      <c r="J32" s="218"/>
      <c r="K32" s="218"/>
      <c r="L32" s="218"/>
      <c r="M32" s="218"/>
      <c r="N32" s="218"/>
      <c r="O32" s="218"/>
    </row>
    <row r="33" spans="1:15" s="125" customFormat="1" ht="12.75" customHeight="1" outlineLevel="1">
      <c r="A33" s="28"/>
      <c r="B33" s="85"/>
      <c r="C33" s="194"/>
      <c r="E33" s="221"/>
      <c r="G33" s="194"/>
      <c r="H33" s="11"/>
      <c r="I33" s="11"/>
      <c r="J33" s="218"/>
      <c r="K33" s="218"/>
      <c r="L33" s="218"/>
      <c r="M33" s="218"/>
      <c r="N33" s="218"/>
      <c r="O33" s="218"/>
    </row>
    <row r="34" spans="1:15" s="125" customFormat="1" ht="12.75"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-0.6252050556267652</v>
      </c>
      <c r="G34" s="197" t="str">
        <f t="shared" si="8"/>
        <v>£m</v>
      </c>
      <c r="H34" s="197"/>
      <c r="I34" s="197"/>
      <c r="J34" s="197"/>
      <c r="K34" s="197"/>
      <c r="L34" s="197"/>
      <c r="M34" s="197"/>
      <c r="N34" s="197"/>
      <c r="O34" s="197"/>
    </row>
    <row r="35" spans="1:15" s="125" customFormat="1" ht="12.75"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customHeight="1" outlineLevel="1">
      <c r="A37" s="161" t="s">
        <v>412</v>
      </c>
      <c r="B37" s="204"/>
      <c r="C37" s="226"/>
      <c r="D37" s="297"/>
      <c r="E37" s="222" t="s">
        <v>413</v>
      </c>
      <c r="F37" s="227">
        <f xml:space="preserve"> F34 / F35 * F36</f>
        <v>-0.73813790551168934</v>
      </c>
      <c r="G37" s="296" t="s">
        <v>92</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 r="A39" s="143"/>
      <c r="B39" s="141" t="s">
        <v>326</v>
      </c>
      <c r="C39" s="61"/>
      <c r="D39" s="61"/>
      <c r="E39" s="27"/>
      <c r="F39" s="27"/>
      <c r="G39" s="27"/>
      <c r="H39" s="144"/>
      <c r="I39" s="28"/>
      <c r="J39" s="28"/>
      <c r="K39" s="28"/>
      <c r="L39" s="28"/>
      <c r="M39" s="28"/>
      <c r="N39" s="28"/>
      <c r="O39" s="28"/>
    </row>
    <row r="40" spans="1:15" s="125" customFormat="1" ht="12.75" customHeight="1" outlineLevel="1">
      <c r="A40" s="143"/>
      <c r="B40" s="141"/>
      <c r="C40" s="61"/>
      <c r="D40" s="61"/>
      <c r="E40" s="27"/>
      <c r="F40" s="27"/>
      <c r="G40" s="27"/>
      <c r="H40" s="144"/>
      <c r="I40" s="28"/>
      <c r="J40" s="28"/>
      <c r="K40" s="28"/>
      <c r="L40" s="28"/>
      <c r="M40" s="28"/>
      <c r="N40" s="28"/>
      <c r="O40" s="28"/>
    </row>
    <row r="41" spans="1:15" s="143" customFormat="1" ht="12.75"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4.3360000000000003</v>
      </c>
      <c r="I42" s="148"/>
      <c r="J42" s="150">
        <f xml:space="preserve"> InpActive!J$65</f>
        <v>0</v>
      </c>
      <c r="K42" s="150">
        <f xml:space="preserve"> InpActive!K$65</f>
        <v>0.182</v>
      </c>
      <c r="L42" s="150">
        <f xml:space="preserve"> InpActive!L$65</f>
        <v>0.32500000000000001</v>
      </c>
      <c r="M42" s="150">
        <f xml:space="preserve"> InpActive!M$65</f>
        <v>2.9969999999999999</v>
      </c>
      <c r="N42" s="150">
        <f xml:space="preserve"> InpActive!N$65</f>
        <v>0.51200000000000001</v>
      </c>
      <c r="O42" s="150">
        <f xml:space="preserve"> InpActive!O$65</f>
        <v>0.32</v>
      </c>
    </row>
    <row r="43" spans="1:15" s="125" customFormat="1" ht="12.75"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customHeight="1" outlineLevel="1">
      <c r="A45" s="28"/>
      <c r="B45" s="85"/>
      <c r="C45" s="194"/>
      <c r="E45" s="195" t="s">
        <v>414</v>
      </c>
      <c r="G45" s="194" t="s">
        <v>92</v>
      </c>
      <c r="H45" s="218">
        <f xml:space="preserve"> SUM(J45:O45)</f>
        <v>2.1680000000000001</v>
      </c>
      <c r="I45" s="11"/>
      <c r="J45" s="201" t="str">
        <f xml:space="preserve"> IF( J44 = 1, "", ( (J42 / 1000) - J41 ) * $F$43 )</f>
        <v/>
      </c>
      <c r="K45" s="201">
        <f xml:space="preserve"> IF( K44 = 1, "", ( K42 - K41 ) * $F$43 )</f>
        <v>9.0999999999999998E-2</v>
      </c>
      <c r="L45" s="201">
        <f t="shared" ref="L45:O45" si="9" xml:space="preserve"> IF( L44 = 1, "", ( L42 - L41 ) * $F$43 )</f>
        <v>0.16250000000000001</v>
      </c>
      <c r="M45" s="201">
        <f t="shared" si="9"/>
        <v>1.4984999999999999</v>
      </c>
      <c r="N45" s="201">
        <f t="shared" si="9"/>
        <v>0.25600000000000001</v>
      </c>
      <c r="O45" s="201">
        <f t="shared" si="9"/>
        <v>0.16</v>
      </c>
    </row>
    <row r="46" spans="1:15" s="125" customFormat="1" ht="12.75" customHeight="1" outlineLevel="1">
      <c r="A46" s="28"/>
      <c r="B46" s="85"/>
      <c r="C46" s="147"/>
      <c r="E46" s="152"/>
      <c r="G46" s="147"/>
      <c r="H46" s="11"/>
      <c r="I46" s="11"/>
      <c r="J46" s="150"/>
      <c r="K46" s="150"/>
      <c r="L46" s="150"/>
      <c r="M46" s="150"/>
      <c r="N46" s="150"/>
      <c r="O46" s="150"/>
    </row>
    <row r="47" spans="1:15" s="125" customFormat="1" ht="12.75"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2.1680000000000001</v>
      </c>
      <c r="I47" s="11">
        <f t="shared" si="10"/>
        <v>0</v>
      </c>
      <c r="J47" s="153" t="str">
        <f t="shared" si="10"/>
        <v/>
      </c>
      <c r="K47" s="153">
        <f t="shared" si="10"/>
        <v>9.0999999999999998E-2</v>
      </c>
      <c r="L47" s="153">
        <f t="shared" si="10"/>
        <v>0.16250000000000001</v>
      </c>
      <c r="M47" s="153">
        <f t="shared" si="10"/>
        <v>1.4984999999999999</v>
      </c>
      <c r="N47" s="153">
        <f t="shared" si="10"/>
        <v>0.25600000000000001</v>
      </c>
      <c r="O47" s="153">
        <f t="shared" si="10"/>
        <v>0.16</v>
      </c>
    </row>
    <row r="48" spans="1:15" s="125" customFormat="1" ht="12.75"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1.2461218615064769</v>
      </c>
      <c r="O48" s="220">
        <f xml:space="preserve"> Indexation!O$88</f>
        <v>1.2861826323364782</v>
      </c>
    </row>
    <row r="49" spans="1:15" s="125" customFormat="1" ht="12.75"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customHeight="1" outlineLevel="1">
      <c r="A50" s="28"/>
      <c r="B50" s="85"/>
      <c r="C50" s="147"/>
      <c r="E50" s="152" t="s">
        <v>415</v>
      </c>
      <c r="G50" s="147" t="s">
        <v>92</v>
      </c>
      <c r="H50" s="218">
        <f xml:space="preserve"> SUM(J50:O50)</f>
        <v>1.8357052824703826</v>
      </c>
      <c r="I50" s="11"/>
      <c r="J50" s="201" t="str">
        <f t="shared" ref="J50:O50" si="11" xml:space="preserve"> IF( J49 = 1, "", J47 / J48 )</f>
        <v/>
      </c>
      <c r="K50" s="201">
        <f t="shared" si="11"/>
        <v>8.6920186359123172E-2</v>
      </c>
      <c r="L50" s="201">
        <f t="shared" si="11"/>
        <v>0.14971452777368496</v>
      </c>
      <c r="M50" s="201">
        <f t="shared" si="11"/>
        <v>1.2692340670504572</v>
      </c>
      <c r="N50" s="201">
        <f t="shared" si="11"/>
        <v>0.20543737166324436</v>
      </c>
      <c r="O50" s="201">
        <f t="shared" si="11"/>
        <v>0.1243991296238732</v>
      </c>
    </row>
    <row r="51" spans="1:15" s="125" customFormat="1" ht="12.75" customHeight="1" outlineLevel="1">
      <c r="A51" s="28"/>
      <c r="B51" s="85"/>
      <c r="C51" s="147"/>
      <c r="E51" s="152"/>
      <c r="G51" s="147"/>
      <c r="H51" s="11"/>
      <c r="I51" s="11"/>
      <c r="J51" s="150"/>
      <c r="K51" s="150"/>
      <c r="L51" s="150"/>
      <c r="M51" s="150"/>
      <c r="N51" s="150"/>
      <c r="O51" s="150"/>
    </row>
    <row r="52" spans="1:15" s="125" customFormat="1" ht="12.75" customHeight="1" outlineLevel="1">
      <c r="A52" s="28"/>
      <c r="B52" s="85"/>
      <c r="C52" s="194"/>
      <c r="E52" s="198" t="str">
        <f xml:space="preserve"> InpActive!E$66</f>
        <v>Land sales water network - wholesale allowed return</v>
      </c>
      <c r="F52" s="199">
        <f xml:space="preserve"> InpActive!F$66</f>
        <v>3.1200592500000068E-2</v>
      </c>
      <c r="G52" s="198" t="str">
        <f xml:space="preserve"> InpActive!G$66</f>
        <v>%</v>
      </c>
      <c r="H52" s="198"/>
      <c r="I52" s="198"/>
      <c r="J52" s="196"/>
      <c r="K52" s="196"/>
      <c r="L52" s="196"/>
      <c r="M52" s="196"/>
      <c r="N52" s="196"/>
      <c r="O52" s="196"/>
    </row>
    <row r="53" spans="1:15" s="125" customFormat="1" ht="12.75"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customHeight="1" outlineLevel="1">
      <c r="A54" s="28"/>
      <c r="B54" s="85"/>
      <c r="C54" s="147"/>
      <c r="E54" s="195" t="s">
        <v>416</v>
      </c>
      <c r="G54" s="194" t="s">
        <v>408</v>
      </c>
      <c r="H54" s="11"/>
      <c r="I54" s="11"/>
      <c r="J54" s="218">
        <f xml:space="preserve"> ( 1 + $F$52 ) ^ ( $O$53 - J53 )</f>
        <v>1.1660462306612869</v>
      </c>
      <c r="K54" s="218">
        <f t="shared" ref="K54:O54" si="12" xml:space="preserve"> ( 1 + $F$52 ) ^ ( $O$53 - K53 )</f>
        <v>1.1307656717248122</v>
      </c>
      <c r="L54" s="218">
        <f t="shared" si="12"/>
        <v>1.0965525814753758</v>
      </c>
      <c r="M54" s="218">
        <f t="shared" si="12"/>
        <v>1.0633746619723512</v>
      </c>
      <c r="N54" s="218">
        <f t="shared" si="12"/>
        <v>1.0312005925000001</v>
      </c>
      <c r="O54" s="218">
        <f t="shared" si="12"/>
        <v>1</v>
      </c>
    </row>
    <row r="55" spans="1:15" s="125" customFormat="1" ht="12.75" customHeight="1" outlineLevel="1">
      <c r="A55" s="28"/>
      <c r="B55" s="85"/>
      <c r="C55" s="147"/>
      <c r="E55" s="152"/>
      <c r="G55" s="147"/>
      <c r="H55" s="11"/>
      <c r="I55" s="11"/>
      <c r="J55" s="150"/>
      <c r="K55" s="150"/>
      <c r="L55" s="150"/>
      <c r="M55" s="150"/>
      <c r="N55" s="150"/>
      <c r="O55" s="150"/>
    </row>
    <row r="56" spans="1:15" s="125" customFormat="1" ht="12.75"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1.8357052824703826</v>
      </c>
      <c r="I56" s="11">
        <f t="shared" si="13"/>
        <v>0</v>
      </c>
      <c r="J56" s="201" t="str">
        <f t="shared" si="13"/>
        <v/>
      </c>
      <c r="K56" s="201">
        <f t="shared" si="13"/>
        <v>8.6920186359123172E-2</v>
      </c>
      <c r="L56" s="201">
        <f t="shared" si="13"/>
        <v>0.14971452777368496</v>
      </c>
      <c r="M56" s="201">
        <f t="shared" si="13"/>
        <v>1.2692340670504572</v>
      </c>
      <c r="N56" s="201">
        <f t="shared" si="13"/>
        <v>0.20543737166324436</v>
      </c>
      <c r="O56" s="201">
        <f t="shared" si="13"/>
        <v>0.1243991296238732</v>
      </c>
    </row>
    <row r="57" spans="1:15" s="125" customFormat="1" ht="12.75"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1.1660462306612869</v>
      </c>
      <c r="K57" s="218">
        <f t="shared" si="14"/>
        <v>1.1307656717248122</v>
      </c>
      <c r="L57" s="218">
        <f t="shared" si="14"/>
        <v>1.0965525814753758</v>
      </c>
      <c r="M57" s="218">
        <f t="shared" si="14"/>
        <v>1.0633746619723512</v>
      </c>
      <c r="N57" s="218">
        <f t="shared" si="14"/>
        <v>1.0312005925000001</v>
      </c>
      <c r="O57" s="218">
        <f t="shared" si="14"/>
        <v>1</v>
      </c>
    </row>
    <row r="58" spans="1:15" s="125" customFormat="1" ht="12.75"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customHeight="1" outlineLevel="1">
      <c r="A59" s="28"/>
      <c r="B59" s="85"/>
      <c r="C59" s="147"/>
      <c r="E59" s="221" t="s">
        <v>417</v>
      </c>
      <c r="G59" s="147" t="s">
        <v>92</v>
      </c>
      <c r="H59" s="218">
        <f xml:space="preserve"> SUM(J59:O59)</f>
        <v>1.9483738308476468</v>
      </c>
      <c r="I59" s="11"/>
      <c r="J59" s="218" t="str">
        <f xml:space="preserve"> IF( J58 = 1, "", J56 * J57 )</f>
        <v/>
      </c>
      <c r="K59" s="218">
        <f t="shared" ref="K59:O59" si="15" xml:space="preserve"> IF( K58 = 1, "", K56 * K57 )</f>
        <v>9.8286362914819778E-2</v>
      </c>
      <c r="L59" s="218">
        <f t="shared" si="15"/>
        <v>0.16416985191460109</v>
      </c>
      <c r="M59" s="218">
        <f t="shared" si="15"/>
        <v>1.3496713470135724</v>
      </c>
      <c r="N59" s="218">
        <f t="shared" si="15"/>
        <v>0.21184713938078031</v>
      </c>
      <c r="O59" s="218">
        <f t="shared" si="15"/>
        <v>0.1243991296238732</v>
      </c>
    </row>
    <row r="60" spans="1:15" s="125" customFormat="1" ht="12.75" customHeight="1" outlineLevel="1">
      <c r="A60" s="28"/>
      <c r="B60" s="85"/>
      <c r="C60" s="147"/>
      <c r="E60" s="221"/>
      <c r="G60" s="147"/>
      <c r="H60" s="154"/>
      <c r="I60" s="11"/>
      <c r="J60" s="218"/>
      <c r="K60" s="218"/>
      <c r="L60" s="218"/>
      <c r="M60" s="218"/>
      <c r="N60" s="218"/>
      <c r="O60" s="218"/>
    </row>
    <row r="61" spans="1:15" s="125" customFormat="1" ht="12.75"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1.9483738308476468</v>
      </c>
      <c r="I61" s="11">
        <f t="shared" si="16"/>
        <v>0</v>
      </c>
      <c r="J61" s="218" t="str">
        <f t="shared" si="16"/>
        <v/>
      </c>
      <c r="K61" s="218">
        <f t="shared" si="16"/>
        <v>9.8286362914819778E-2</v>
      </c>
      <c r="L61" s="218">
        <f t="shared" si="16"/>
        <v>0.16416985191460109</v>
      </c>
      <c r="M61" s="218">
        <f t="shared" si="16"/>
        <v>1.3496713470135724</v>
      </c>
      <c r="N61" s="218">
        <f t="shared" si="16"/>
        <v>0.21184713938078031</v>
      </c>
      <c r="O61" s="218">
        <f t="shared" si="16"/>
        <v>0.1243991296238732</v>
      </c>
    </row>
    <row r="62" spans="1:15" s="125" customFormat="1" ht="12.75" customHeight="1" outlineLevel="1">
      <c r="A62" s="161" t="s">
        <v>418</v>
      </c>
      <c r="B62" s="85"/>
      <c r="C62" s="147"/>
      <c r="E62" s="222" t="s">
        <v>419</v>
      </c>
      <c r="F62" s="156">
        <f xml:space="preserve"> - SUM( K61:O61 )</f>
        <v>-1.9483738308476468</v>
      </c>
      <c r="G62" s="296" t="s">
        <v>92</v>
      </c>
      <c r="H62" s="154"/>
      <c r="I62" s="11"/>
      <c r="J62" s="218"/>
      <c r="K62" s="218"/>
      <c r="L62" s="218"/>
      <c r="M62" s="218"/>
      <c r="N62" s="218"/>
      <c r="O62" s="218"/>
    </row>
    <row r="63" spans="1:15" s="125" customFormat="1" ht="12.75" customHeight="1" outlineLevel="1">
      <c r="A63" s="28"/>
      <c r="B63" s="85"/>
      <c r="C63" s="147"/>
      <c r="E63" s="221"/>
      <c r="G63" s="147"/>
      <c r="H63" s="11"/>
      <c r="I63" s="11"/>
      <c r="J63" s="150"/>
      <c r="K63" s="150"/>
      <c r="L63" s="150"/>
      <c r="M63" s="150"/>
      <c r="N63" s="150"/>
      <c r="O63" s="150"/>
    </row>
    <row r="64" spans="1:15" s="125" customFormat="1" ht="12.75"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-1.9483738308476468</v>
      </c>
      <c r="G64" s="230" t="str">
        <f t="shared" si="17"/>
        <v>£m</v>
      </c>
      <c r="H64" s="229"/>
      <c r="I64" s="229"/>
      <c r="J64" s="229"/>
      <c r="K64" s="229"/>
      <c r="L64" s="229"/>
      <c r="M64" s="229"/>
      <c r="N64" s="229"/>
      <c r="O64" s="229"/>
    </row>
    <row r="65" spans="1:15" s="125" customFormat="1" ht="12.75"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customHeight="1" outlineLevel="1">
      <c r="A67" s="161" t="s">
        <v>420</v>
      </c>
      <c r="B67" s="85"/>
      <c r="C67" s="147"/>
      <c r="E67" s="222" t="s">
        <v>421</v>
      </c>
      <c r="F67" s="227">
        <f xml:space="preserve"> F64 / F65 * F66</f>
        <v>-2.300315017788702</v>
      </c>
      <c r="G67" s="296" t="s">
        <v>92</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331</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3" customFormat="1" ht="12.75"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5.73</v>
      </c>
      <c r="I72" s="148"/>
      <c r="J72" s="150">
        <f xml:space="preserve"> InpActive!J$72</f>
        <v>0</v>
      </c>
      <c r="K72" s="150">
        <f xml:space="preserve"> InpActive!K$72</f>
        <v>0.82599999999999996</v>
      </c>
      <c r="L72" s="150">
        <f xml:space="preserve"> InpActive!L$72</f>
        <v>3.99</v>
      </c>
      <c r="M72" s="150">
        <f xml:space="preserve"> InpActive!M$72</f>
        <v>0.10199999999999999</v>
      </c>
      <c r="N72" s="150">
        <f xml:space="preserve"> InpActive!N$72</f>
        <v>2.1999999999999999E-2</v>
      </c>
      <c r="O72" s="150">
        <f xml:space="preserve"> InpActive!O$72</f>
        <v>0.79</v>
      </c>
    </row>
    <row r="73" spans="1:15" s="125" customFormat="1" ht="12.75"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customHeight="1" outlineLevel="1">
      <c r="A75" s="28"/>
      <c r="B75" s="85"/>
      <c r="C75" s="194"/>
      <c r="E75" s="195" t="s">
        <v>422</v>
      </c>
      <c r="G75" s="194" t="s">
        <v>92</v>
      </c>
      <c r="H75" s="218">
        <f xml:space="preserve"> SUM(J75:O75)</f>
        <v>2.8650000000000002</v>
      </c>
      <c r="I75" s="11"/>
      <c r="J75" s="201" t="str">
        <f xml:space="preserve"> IF( J74 = 1, "", ( (J72 / 1000) - J71 ) * $F$73 )</f>
        <v/>
      </c>
      <c r="K75" s="201">
        <f xml:space="preserve"> IF( K74 = 1, "", ( K72 - K71 ) * $F$73 )</f>
        <v>0.41299999999999998</v>
      </c>
      <c r="L75" s="201">
        <f t="shared" ref="L75:O75" si="18" xml:space="preserve"> IF( L74 = 1, "", ( L72 - L71 ) * $F$73 )</f>
        <v>1.9950000000000001</v>
      </c>
      <c r="M75" s="201">
        <f t="shared" si="18"/>
        <v>5.0999999999999997E-2</v>
      </c>
      <c r="N75" s="201">
        <f t="shared" si="18"/>
        <v>1.0999999999999999E-2</v>
      </c>
      <c r="O75" s="201">
        <f t="shared" si="18"/>
        <v>0.39500000000000002</v>
      </c>
    </row>
    <row r="76" spans="1:15" s="125" customFormat="1" ht="12.75" customHeight="1" outlineLevel="1">
      <c r="A76" s="143"/>
      <c r="B76" s="85"/>
      <c r="C76" s="147"/>
      <c r="E76" s="28"/>
      <c r="G76" s="147"/>
      <c r="H76" s="144"/>
      <c r="I76" s="28"/>
    </row>
    <row r="77" spans="1:15" s="125" customFormat="1" ht="12.75"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2.8650000000000002</v>
      </c>
      <c r="I77" s="11">
        <f t="shared" si="19"/>
        <v>0</v>
      </c>
      <c r="J77" s="153" t="str">
        <f t="shared" si="19"/>
        <v/>
      </c>
      <c r="K77" s="153">
        <f t="shared" si="19"/>
        <v>0.41299999999999998</v>
      </c>
      <c r="L77" s="153">
        <f t="shared" si="19"/>
        <v>1.9950000000000001</v>
      </c>
      <c r="M77" s="153">
        <f t="shared" si="19"/>
        <v>5.0999999999999997E-2</v>
      </c>
      <c r="N77" s="153">
        <f t="shared" si="19"/>
        <v>1.0999999999999999E-2</v>
      </c>
      <c r="O77" s="153">
        <f t="shared" si="19"/>
        <v>0.39500000000000002</v>
      </c>
    </row>
    <row r="78" spans="1:15" s="125" customFormat="1" ht="12.75"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1.2461218615064769</v>
      </c>
      <c r="O78" s="220">
        <f xml:space="preserve"> Indexation!O$88</f>
        <v>1.2861826323364782</v>
      </c>
    </row>
    <row r="79" spans="1:15" s="125" customFormat="1" ht="12.75"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customHeight="1" outlineLevel="1">
      <c r="A80" s="28"/>
      <c r="B80" s="85"/>
      <c r="C80" s="194"/>
      <c r="E80" s="197" t="s">
        <v>423</v>
      </c>
      <c r="G80" s="197" t="s">
        <v>92</v>
      </c>
      <c r="H80" s="218">
        <f xml:space="preserve"> SUM(J80:O80)</f>
        <v>2.5916525574399261</v>
      </c>
      <c r="I80" s="11"/>
      <c r="J80" s="201" t="str">
        <f xml:space="preserve"> IF( J79 = 1, "", J77 / J78 )</f>
        <v/>
      </c>
      <c r="K80" s="201">
        <f t="shared" ref="K80:O80" si="20" xml:space="preserve"> IF( K79 = 1, "", K77 / K78 )</f>
        <v>0.39448392270678972</v>
      </c>
      <c r="L80" s="201">
        <f t="shared" si="20"/>
        <v>1.838033740975394</v>
      </c>
      <c r="M80" s="201">
        <f t="shared" si="20"/>
        <v>4.3197155435150694E-2</v>
      </c>
      <c r="N80" s="201">
        <f t="shared" si="20"/>
        <v>8.8273870636550299E-3</v>
      </c>
      <c r="O80" s="201">
        <f t="shared" si="20"/>
        <v>0.30711035125893699</v>
      </c>
    </row>
    <row r="81" spans="1:15" s="125" customFormat="1" ht="12.75" customHeight="1" outlineLevel="1">
      <c r="A81" s="143"/>
      <c r="B81" s="85"/>
      <c r="C81" s="147"/>
      <c r="E81" s="28"/>
      <c r="G81" s="147"/>
      <c r="H81" s="144"/>
      <c r="I81" s="28"/>
    </row>
    <row r="82" spans="1:15" s="125" customFormat="1" ht="12.75" customHeight="1" outlineLevel="1">
      <c r="A82" s="143"/>
      <c r="B82" s="85"/>
      <c r="C82" s="194"/>
      <c r="E82" s="148" t="str">
        <f xml:space="preserve"> InpActive!E$73</f>
        <v>Land sales wastewater - wholesale allowed return</v>
      </c>
      <c r="F82" s="199">
        <f xml:space="preserve"> InpActive!F$73</f>
        <v>3.1200592500000068E-2</v>
      </c>
      <c r="G82" s="148" t="str">
        <f xml:space="preserve"> InpActive!G$73</f>
        <v>%</v>
      </c>
      <c r="H82" s="148"/>
      <c r="I82" s="148"/>
      <c r="J82" s="199"/>
      <c r="K82" s="199"/>
      <c r="L82" s="199"/>
      <c r="M82" s="199"/>
      <c r="N82" s="199"/>
      <c r="O82" s="199"/>
    </row>
    <row r="83" spans="1:15" s="125" customFormat="1" ht="12.75"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customHeight="1" outlineLevel="1">
      <c r="A84" s="28"/>
      <c r="B84" s="85"/>
      <c r="C84" s="194"/>
      <c r="E84" s="195" t="s">
        <v>424</v>
      </c>
      <c r="G84" s="194" t="s">
        <v>408</v>
      </c>
      <c r="H84" s="11"/>
      <c r="I84" s="11"/>
      <c r="J84" s="218">
        <f xml:space="preserve"> ( 1 + $F$82 ) ^ ( $O$83 - J83 )</f>
        <v>1.1660462306612869</v>
      </c>
      <c r="K84" s="218">
        <f t="shared" ref="K84:O84" si="21" xml:space="preserve"> ( 1 + $F$82 ) ^ ( $O$83 - K83 )</f>
        <v>1.1307656717248122</v>
      </c>
      <c r="L84" s="218">
        <f t="shared" si="21"/>
        <v>1.0965525814753758</v>
      </c>
      <c r="M84" s="218">
        <f t="shared" si="21"/>
        <v>1.0633746619723512</v>
      </c>
      <c r="N84" s="218">
        <f t="shared" si="21"/>
        <v>1.0312005925000001</v>
      </c>
      <c r="O84" s="218">
        <f t="shared" si="21"/>
        <v>1</v>
      </c>
    </row>
    <row r="85" spans="1:15" s="125" customFormat="1" ht="12.75" customHeight="1" outlineLevel="1">
      <c r="A85" s="143"/>
      <c r="B85" s="85"/>
      <c r="C85" s="147"/>
      <c r="E85" s="28"/>
      <c r="G85" s="147"/>
      <c r="H85" s="144"/>
      <c r="I85" s="28"/>
    </row>
    <row r="86" spans="1:15" s="125" customFormat="1" ht="12.75"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2.5916525574399261</v>
      </c>
      <c r="I86" s="11">
        <f t="shared" si="22"/>
        <v>0</v>
      </c>
      <c r="J86" s="201" t="str">
        <f t="shared" si="22"/>
        <v/>
      </c>
      <c r="K86" s="201">
        <f t="shared" si="22"/>
        <v>0.39448392270678972</v>
      </c>
      <c r="L86" s="201">
        <f t="shared" si="22"/>
        <v>1.838033740975394</v>
      </c>
      <c r="M86" s="201">
        <f t="shared" si="22"/>
        <v>4.3197155435150694E-2</v>
      </c>
      <c r="N86" s="201">
        <f t="shared" si="22"/>
        <v>8.8273870636550299E-3</v>
      </c>
      <c r="O86" s="201">
        <f t="shared" si="22"/>
        <v>0.30711035125893699</v>
      </c>
    </row>
    <row r="87" spans="1:15" s="125" customFormat="1" ht="12.75"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1.1660462306612869</v>
      </c>
      <c r="K87" s="218">
        <f t="shared" si="23"/>
        <v>1.1307656717248122</v>
      </c>
      <c r="L87" s="218">
        <f t="shared" si="23"/>
        <v>1.0965525814753758</v>
      </c>
      <c r="M87" s="218">
        <f t="shared" si="23"/>
        <v>1.0633746619723512</v>
      </c>
      <c r="N87" s="218">
        <f t="shared" si="23"/>
        <v>1.0312005925000001</v>
      </c>
      <c r="O87" s="218">
        <f t="shared" si="23"/>
        <v>1</v>
      </c>
    </row>
    <row r="88" spans="1:15" s="125" customFormat="1" ht="12.75"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customHeight="1" outlineLevel="1">
      <c r="A89" s="143"/>
      <c r="B89" s="85"/>
      <c r="C89" s="147"/>
      <c r="E89" s="221" t="s">
        <v>425</v>
      </c>
      <c r="G89" s="147" t="s">
        <v>92</v>
      </c>
      <c r="H89" s="218">
        <f xml:space="preserve"> SUM(J89:O89)</f>
        <v>2.823717439937818</v>
      </c>
      <c r="I89" s="11"/>
      <c r="J89" s="218" t="str">
        <f xml:space="preserve"> IF( J88 = 1, "", J86 * J87 )</f>
        <v/>
      </c>
      <c r="K89" s="218">
        <f t="shared" ref="K89:O89" si="24" xml:space="preserve"> IF( K88 = 1, "", K86 * K87 )</f>
        <v>0.44606887784418198</v>
      </c>
      <c r="L89" s="218">
        <f t="shared" si="24"/>
        <v>2.0155006435054106</v>
      </c>
      <c r="M89" s="218">
        <f t="shared" si="24"/>
        <v>4.5934760559020481E-2</v>
      </c>
      <c r="N89" s="218">
        <f t="shared" si="24"/>
        <v>9.102806770267903E-3</v>
      </c>
      <c r="O89" s="218">
        <f t="shared" si="24"/>
        <v>0.30711035125893699</v>
      </c>
    </row>
    <row r="90" spans="1:15" s="125" customFormat="1" ht="12.75" customHeight="1" outlineLevel="1">
      <c r="A90" s="143"/>
      <c r="B90" s="85"/>
      <c r="C90" s="147"/>
      <c r="E90" s="28"/>
      <c r="G90" s="147"/>
      <c r="H90" s="144"/>
      <c r="I90" s="28"/>
    </row>
    <row r="91" spans="1:15" s="125" customFormat="1" ht="12.75"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2.823717439937818</v>
      </c>
      <c r="I91" s="11">
        <f t="shared" si="25"/>
        <v>0</v>
      </c>
      <c r="J91" s="218" t="str">
        <f t="shared" si="25"/>
        <v/>
      </c>
      <c r="K91" s="218">
        <f t="shared" si="25"/>
        <v>0.44606887784418198</v>
      </c>
      <c r="L91" s="218">
        <f t="shared" si="25"/>
        <v>2.0155006435054106</v>
      </c>
      <c r="M91" s="218">
        <f t="shared" si="25"/>
        <v>4.5934760559020481E-2</v>
      </c>
      <c r="N91" s="218">
        <f t="shared" si="25"/>
        <v>9.102806770267903E-3</v>
      </c>
      <c r="O91" s="218">
        <f t="shared" si="25"/>
        <v>0.30711035125893699</v>
      </c>
    </row>
    <row r="92" spans="1:15" s="125" customFormat="1" ht="12.75" customHeight="1" outlineLevel="1">
      <c r="A92" s="161" t="s">
        <v>426</v>
      </c>
      <c r="B92" s="85"/>
      <c r="C92" s="147"/>
      <c r="E92" s="222" t="s">
        <v>427</v>
      </c>
      <c r="F92" s="156">
        <f xml:space="preserve"> - SUM( K91:O91 )</f>
        <v>-2.823717439937818</v>
      </c>
      <c r="G92" s="296" t="s">
        <v>92</v>
      </c>
      <c r="H92" s="144"/>
      <c r="I92" s="28"/>
    </row>
    <row r="93" spans="1:15" s="125" customFormat="1" ht="12.75" customHeight="1" outlineLevel="1">
      <c r="A93" s="28"/>
      <c r="B93" s="85"/>
      <c r="C93" s="147"/>
      <c r="E93" s="28"/>
      <c r="G93" s="147"/>
      <c r="H93" s="144"/>
      <c r="I93" s="28"/>
    </row>
    <row r="94" spans="1:15" s="125" customFormat="1" ht="12.75" customHeight="1" outlineLevel="1">
      <c r="A94" s="28"/>
      <c r="B94" s="85"/>
      <c r="C94" s="147"/>
      <c r="E94" s="28" t="str">
        <f xml:space="preserve"> E$92</f>
        <v>Wastewater: NPV effect of customers' share of net proceeds from disposals of interest in land - Real 2017-18 CPIH - NPV adjusted</v>
      </c>
      <c r="F94" s="218">
        <f xml:space="preserve"> F$92</f>
        <v>-2.823717439937818</v>
      </c>
      <c r="G94" s="28" t="str">
        <f xml:space="preserve"> G$92</f>
        <v>£m</v>
      </c>
      <c r="H94" s="28"/>
      <c r="I94" s="28"/>
      <c r="J94" s="28"/>
      <c r="K94" s="28"/>
      <c r="L94" s="28"/>
      <c r="M94" s="28"/>
      <c r="N94" s="28"/>
      <c r="O94" s="28"/>
    </row>
    <row r="95" spans="1:15" s="125" customFormat="1" ht="12.75"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customHeight="1" outlineLevel="1">
      <c r="A97" s="161" t="s">
        <v>428</v>
      </c>
      <c r="B97" s="85"/>
      <c r="C97" s="147"/>
      <c r="E97" s="222" t="s">
        <v>429</v>
      </c>
      <c r="F97" s="227">
        <f xml:space="preserve"> F94 / F95 * F96</f>
        <v>-3.3337748281370443</v>
      </c>
      <c r="G97" s="296" t="s">
        <v>92</v>
      </c>
      <c r="H97" s="144"/>
      <c r="I97" s="28"/>
    </row>
    <row r="98" spans="1:15" s="125" customFormat="1" ht="12.75" customHeight="1">
      <c r="A98" s="143"/>
      <c r="B98" s="85"/>
      <c r="C98" s="147"/>
      <c r="E98" s="222"/>
      <c r="F98" s="227"/>
      <c r="G98" s="296"/>
      <c r="H98" s="144"/>
      <c r="I98" s="28"/>
    </row>
    <row r="99" spans="1:15" s="125" customFormat="1" ht="12.75" customHeight="1">
      <c r="A99" s="28"/>
      <c r="B99" s="141" t="s">
        <v>336</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0</v>
      </c>
      <c r="I101" s="148"/>
      <c r="J101" s="148">
        <f xml:space="preserve"> InpActive!J$78</f>
        <v>0</v>
      </c>
      <c r="K101" s="148">
        <f xml:space="preserve"> InpActive!K$78</f>
        <v>0</v>
      </c>
      <c r="L101" s="148">
        <f xml:space="preserve"> InpActive!L$78</f>
        <v>0</v>
      </c>
      <c r="M101" s="148">
        <f xml:space="preserve"> InpActive!M$78</f>
        <v>0</v>
      </c>
      <c r="N101" s="148">
        <f xml:space="preserve"> InpActive!N$78</f>
        <v>0</v>
      </c>
      <c r="O101" s="148">
        <f xml:space="preserve"> InpActive!O$78</f>
        <v>0</v>
      </c>
    </row>
    <row r="102" spans="1:15" s="125" customFormat="1" ht="12.75"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0</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0</v>
      </c>
    </row>
    <row r="103" spans="1:15" s="125" customFormat="1" ht="12.75"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customHeight="1" outlineLevel="1">
      <c r="A105" s="28"/>
      <c r="B105" s="85"/>
      <c r="C105" s="194"/>
      <c r="E105" s="195" t="s">
        <v>430</v>
      </c>
      <c r="G105" s="194" t="s">
        <v>92</v>
      </c>
      <c r="H105" s="218">
        <f xml:space="preserve"> SUM(J105:O105)</f>
        <v>0</v>
      </c>
      <c r="I105" s="11"/>
      <c r="J105" s="201" t="str">
        <f xml:space="preserve"> IF( J104 = 1, "", ( (J102 / 1000) - J101 ) * $F$103 )</f>
        <v/>
      </c>
      <c r="K105" s="201">
        <f xml:space="preserve"> IF( K104 = 1, "", ( K102 - K101 ) * $F$103 )</f>
        <v>0</v>
      </c>
      <c r="L105" s="201">
        <f t="shared" ref="L105:O105" si="26" xml:space="preserve"> IF( L104 = 1, "", ( L102 - L101 ) * $F$103 )</f>
        <v>0</v>
      </c>
      <c r="M105" s="201">
        <f t="shared" si="26"/>
        <v>0</v>
      </c>
      <c r="N105" s="201">
        <f t="shared" si="26"/>
        <v>0</v>
      </c>
      <c r="O105" s="201">
        <f t="shared" si="26"/>
        <v>0</v>
      </c>
    </row>
    <row r="106" spans="1:15" s="125" customFormat="1" ht="12.75" customHeight="1" outlineLevel="1">
      <c r="A106" s="28"/>
      <c r="B106" s="85"/>
      <c r="C106" s="147"/>
      <c r="E106" s="152"/>
      <c r="G106" s="147"/>
      <c r="H106" s="154"/>
      <c r="I106" s="11"/>
      <c r="J106" s="153"/>
      <c r="K106" s="153"/>
      <c r="L106" s="153"/>
      <c r="M106" s="153"/>
      <c r="N106" s="153"/>
      <c r="O106" s="153"/>
    </row>
    <row r="107" spans="1:15" s="125" customFormat="1" ht="12.75"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0</v>
      </c>
      <c r="I107" s="11">
        <f t="shared" si="27"/>
        <v>0</v>
      </c>
      <c r="J107" s="153" t="str">
        <f t="shared" si="27"/>
        <v/>
      </c>
      <c r="K107" s="153">
        <f t="shared" si="27"/>
        <v>0</v>
      </c>
      <c r="L107" s="153">
        <f t="shared" si="27"/>
        <v>0</v>
      </c>
      <c r="M107" s="153">
        <f t="shared" si="27"/>
        <v>0</v>
      </c>
      <c r="N107" s="153">
        <f t="shared" si="27"/>
        <v>0</v>
      </c>
      <c r="O107" s="153">
        <f t="shared" si="27"/>
        <v>0</v>
      </c>
    </row>
    <row r="108" spans="1:15" s="125" customFormat="1" ht="12.75"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1.2461218615064769</v>
      </c>
      <c r="O108" s="220">
        <f xml:space="preserve"> Indexation!O$88</f>
        <v>1.2861826323364782</v>
      </c>
    </row>
    <row r="109" spans="1:15" s="125" customFormat="1" ht="12.75"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customHeight="1" outlineLevel="1">
      <c r="A110" s="28"/>
      <c r="B110" s="85"/>
      <c r="C110" s="194"/>
      <c r="E110" s="197" t="s">
        <v>431</v>
      </c>
      <c r="G110" s="197" t="s">
        <v>92</v>
      </c>
      <c r="H110" s="218">
        <f xml:space="preserve"> SUM(J110:O110)</f>
        <v>0</v>
      </c>
      <c r="I110" s="11"/>
      <c r="J110" s="201" t="str">
        <f xml:space="preserve"> IF( J109 = 1, "", J107 / J108 )</f>
        <v/>
      </c>
      <c r="K110" s="201">
        <f t="shared" ref="K110:O110" si="28" xml:space="preserve"> IF( K109 = 1, "", K107 / K108 )</f>
        <v>0</v>
      </c>
      <c r="L110" s="201">
        <f t="shared" si="28"/>
        <v>0</v>
      </c>
      <c r="M110" s="201">
        <f t="shared" si="28"/>
        <v>0</v>
      </c>
      <c r="N110" s="201">
        <f t="shared" si="28"/>
        <v>0</v>
      </c>
      <c r="O110" s="201">
        <f t="shared" si="28"/>
        <v>0</v>
      </c>
    </row>
    <row r="111" spans="1:15" s="125" customFormat="1" ht="12.75" customHeight="1" outlineLevel="1">
      <c r="A111" s="28"/>
      <c r="B111" s="85"/>
      <c r="C111" s="147"/>
      <c r="E111" s="152"/>
      <c r="G111" s="147"/>
      <c r="H111" s="154"/>
      <c r="I111" s="11"/>
      <c r="J111" s="153"/>
      <c r="K111" s="153"/>
      <c r="L111" s="153"/>
      <c r="M111" s="153"/>
      <c r="N111" s="153"/>
      <c r="O111" s="153"/>
    </row>
    <row r="112" spans="1:15" s="125" customFormat="1" ht="12.75" customHeight="1" outlineLevel="1">
      <c r="A112" s="143"/>
      <c r="B112" s="85"/>
      <c r="C112" s="194"/>
      <c r="E112" s="148" t="str">
        <f xml:space="preserve"> InpActive!E$80</f>
        <v>Land sales dmmy - wholesale allowed return</v>
      </c>
      <c r="F112" s="199">
        <f xml:space="preserve"> InpActive!F$80</f>
        <v>3.1200592500000068E-2</v>
      </c>
      <c r="G112" s="148" t="str">
        <f xml:space="preserve"> InpActive!G$80</f>
        <v>%</v>
      </c>
      <c r="H112" s="148"/>
      <c r="I112" s="148"/>
      <c r="J112" s="199"/>
      <c r="K112" s="199"/>
      <c r="L112" s="199"/>
      <c r="M112" s="199"/>
      <c r="N112" s="199"/>
      <c r="O112" s="199"/>
    </row>
    <row r="113" spans="1:15" s="125" customFormat="1" ht="12.75"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customHeight="1" outlineLevel="1">
      <c r="A114" s="28"/>
      <c r="B114" s="85"/>
      <c r="C114" s="194"/>
      <c r="E114" s="195" t="s">
        <v>432</v>
      </c>
      <c r="G114" s="194" t="s">
        <v>408</v>
      </c>
      <c r="H114" s="11"/>
      <c r="I114" s="11"/>
      <c r="J114" s="218">
        <f xml:space="preserve"> ( 1 + $F$112 ) ^ ( $O$113 - J113 )</f>
        <v>1.1660462306612869</v>
      </c>
      <c r="K114" s="218">
        <f t="shared" ref="K114:O114" si="29" xml:space="preserve"> ( 1 + $F$112 ) ^ ( $O$113 - K113 )</f>
        <v>1.1307656717248122</v>
      </c>
      <c r="L114" s="218">
        <f t="shared" si="29"/>
        <v>1.0965525814753758</v>
      </c>
      <c r="M114" s="218">
        <f t="shared" si="29"/>
        <v>1.0633746619723512</v>
      </c>
      <c r="N114" s="218">
        <f t="shared" si="29"/>
        <v>1.0312005925000001</v>
      </c>
      <c r="O114" s="218">
        <f t="shared" si="29"/>
        <v>1</v>
      </c>
    </row>
    <row r="115" spans="1:15" s="125" customFormat="1" ht="12.75" customHeight="1" outlineLevel="1">
      <c r="A115" s="28"/>
      <c r="B115" s="85"/>
      <c r="C115" s="147"/>
      <c r="E115" s="152"/>
      <c r="G115" s="147"/>
      <c r="H115" s="154"/>
      <c r="I115" s="11"/>
      <c r="J115" s="153"/>
      <c r="K115" s="153"/>
      <c r="L115" s="153"/>
      <c r="M115" s="153"/>
      <c r="N115" s="153"/>
      <c r="O115" s="153"/>
    </row>
    <row r="116" spans="1:15" s="125" customFormat="1" ht="12.75"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0</v>
      </c>
      <c r="I116" s="11">
        <f t="shared" si="30"/>
        <v>0</v>
      </c>
      <c r="J116" s="201" t="str">
        <f t="shared" si="30"/>
        <v/>
      </c>
      <c r="K116" s="201">
        <f t="shared" si="30"/>
        <v>0</v>
      </c>
      <c r="L116" s="201">
        <f t="shared" si="30"/>
        <v>0</v>
      </c>
      <c r="M116" s="201">
        <f t="shared" si="30"/>
        <v>0</v>
      </c>
      <c r="N116" s="201">
        <f t="shared" si="30"/>
        <v>0</v>
      </c>
      <c r="O116" s="201">
        <f t="shared" si="30"/>
        <v>0</v>
      </c>
    </row>
    <row r="117" spans="1:15" s="125" customFormat="1" ht="12.75"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1.1660462306612869</v>
      </c>
      <c r="K117" s="218">
        <f t="shared" si="31"/>
        <v>1.1307656717248122</v>
      </c>
      <c r="L117" s="218">
        <f t="shared" si="31"/>
        <v>1.0965525814753758</v>
      </c>
      <c r="M117" s="218">
        <f t="shared" si="31"/>
        <v>1.0633746619723512</v>
      </c>
      <c r="N117" s="218">
        <f t="shared" si="31"/>
        <v>1.0312005925000001</v>
      </c>
      <c r="O117" s="218">
        <f t="shared" si="31"/>
        <v>1</v>
      </c>
    </row>
    <row r="118" spans="1:15" s="125" customFormat="1" ht="12.75"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customHeight="1" outlineLevel="1">
      <c r="A119" s="28"/>
      <c r="B119" s="85"/>
      <c r="C119" s="147"/>
      <c r="E119" s="221" t="s">
        <v>433</v>
      </c>
      <c r="G119" s="194" t="s">
        <v>92</v>
      </c>
      <c r="H119" s="218">
        <f xml:space="preserve"> SUM(J119:O119)</f>
        <v>0</v>
      </c>
      <c r="I119" s="11"/>
      <c r="J119" s="218" t="str">
        <f xml:space="preserve"> IF( J118 = 1, "", J116 * J117 )</f>
        <v/>
      </c>
      <c r="K119" s="218">
        <f t="shared" ref="K119:O119" si="32" xml:space="preserve"> IF( K118 = 1, "", K116 * K117 )</f>
        <v>0</v>
      </c>
      <c r="L119" s="218">
        <f t="shared" si="32"/>
        <v>0</v>
      </c>
      <c r="M119" s="218">
        <f t="shared" si="32"/>
        <v>0</v>
      </c>
      <c r="N119" s="218">
        <f t="shared" si="32"/>
        <v>0</v>
      </c>
      <c r="O119" s="218">
        <f t="shared" si="32"/>
        <v>0</v>
      </c>
    </row>
    <row r="120" spans="1:15" s="125" customFormat="1" ht="12.75" customHeight="1" outlineLevel="1">
      <c r="A120" s="28"/>
      <c r="B120" s="85"/>
      <c r="C120" s="147"/>
      <c r="E120" s="152"/>
      <c r="G120" s="147"/>
      <c r="H120" s="154"/>
      <c r="I120" s="11"/>
      <c r="J120" s="153"/>
      <c r="K120" s="153"/>
      <c r="L120" s="153"/>
      <c r="M120" s="153"/>
      <c r="N120" s="153"/>
      <c r="O120" s="153"/>
    </row>
    <row r="121" spans="1:15" s="125" customFormat="1" ht="12.75"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0">
        <f t="shared" si="33"/>
        <v>0</v>
      </c>
      <c r="I121" s="228">
        <f t="shared" si="33"/>
        <v>0</v>
      </c>
      <c r="J121" s="228" t="str">
        <f t="shared" si="33"/>
        <v/>
      </c>
      <c r="K121" s="228">
        <f t="shared" si="33"/>
        <v>0</v>
      </c>
      <c r="L121" s="228">
        <f t="shared" si="33"/>
        <v>0</v>
      </c>
      <c r="M121" s="228">
        <f t="shared" si="33"/>
        <v>0</v>
      </c>
      <c r="N121" s="228">
        <f t="shared" si="33"/>
        <v>0</v>
      </c>
      <c r="O121" s="228">
        <f t="shared" si="33"/>
        <v>0</v>
      </c>
    </row>
    <row r="122" spans="1:15" s="125" customFormat="1" ht="12.75" customHeight="1" outlineLevel="1">
      <c r="A122" s="161" t="s">
        <v>434</v>
      </c>
      <c r="B122" s="85"/>
      <c r="C122" s="147"/>
      <c r="E122" s="222" t="s">
        <v>435</v>
      </c>
      <c r="F122" s="156">
        <f xml:space="preserve"> - SUM( K121:O121 )</f>
        <v>0</v>
      </c>
      <c r="G122" s="296" t="s">
        <v>92</v>
      </c>
      <c r="H122" s="154"/>
      <c r="I122" s="11"/>
      <c r="J122" s="153"/>
      <c r="K122" s="153"/>
      <c r="L122" s="153"/>
      <c r="M122" s="153"/>
      <c r="N122" s="153"/>
      <c r="O122" s="153"/>
    </row>
    <row r="123" spans="1:15" s="125" customFormat="1" ht="12.75" customHeight="1" outlineLevel="1">
      <c r="A123" s="28"/>
      <c r="B123" s="85"/>
      <c r="C123" s="147"/>
      <c r="E123" s="222"/>
      <c r="F123" s="156"/>
      <c r="G123" s="296"/>
      <c r="H123" s="154"/>
      <c r="I123" s="11"/>
      <c r="J123" s="153"/>
      <c r="K123" s="153"/>
      <c r="L123" s="153"/>
      <c r="M123" s="153"/>
      <c r="N123" s="153"/>
      <c r="O123" s="153"/>
    </row>
    <row r="124" spans="1:15" s="125" customFormat="1" ht="12.75"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0</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customHeight="1" outlineLevel="1">
      <c r="A127" s="161" t="s">
        <v>436</v>
      </c>
      <c r="B127" s="204"/>
      <c r="C127" s="226"/>
      <c r="D127" s="297"/>
      <c r="E127" s="222" t="s">
        <v>437</v>
      </c>
      <c r="F127" s="227">
        <f xml:space="preserve"> F124 / F125 * F126</f>
        <v>0</v>
      </c>
      <c r="G127" s="296" t="s">
        <v>92</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151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tabColor rgb="FF99CCFF"/>
    <outlinePr summaryBelow="0" summaryRight="0"/>
    <pageSetUpPr autoPageBreaks="0" fitToPage="1"/>
  </sheetPr>
  <dimension ref="A1:O27"/>
  <sheetViews>
    <sheetView zoomScale="80" zoomScaleNormal="80" workbookViewId="0">
      <pane ySplit="5" topLeftCell="A6" activePane="bottomLeft" state="frozen"/>
      <selection pane="bottomLeft"/>
    </sheetView>
  </sheetViews>
  <sheetFormatPr defaultColWidth="0" defaultRowHeight="12.75"/>
  <cols>
    <col min="1" max="1" width="24.140625" style="21" customWidth="1"/>
    <col min="2" max="2" width="1.42578125" style="21" customWidth="1"/>
    <col min="3" max="3" width="1.42578125" style="60" customWidth="1"/>
    <col min="4" max="4" width="1.42578125" style="20" customWidth="1"/>
    <col min="5" max="5" width="117.42578125" style="20" bestFit="1" customWidth="1"/>
    <col min="6" max="6" width="10" style="20" bestFit="1" customWidth="1"/>
    <col min="7" max="7" width="5.7109375" style="20" bestFit="1" customWidth="1"/>
    <col min="8" max="8" width="6.7109375" style="20" bestFit="1"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438</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439</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-0.6252050556267652</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-1.9483738308476468</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-2.823717439937818</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0</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440</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-0.73813790551168934</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-2.300315017788702</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-3.3337748281370443</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0</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151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tabColor rgb="FF99CCFF"/>
  </sheetPr>
  <dimension ref="A1:F11"/>
  <sheetViews>
    <sheetView tabSelected="1" zoomScale="80" zoomScaleNormal="80" workbookViewId="0">
      <selection activeCell="F8" sqref="F8:F11"/>
    </sheetView>
  </sheetViews>
  <sheetFormatPr defaultColWidth="9" defaultRowHeight="14.25"/>
  <cols>
    <col min="1" max="1" width="10.42578125" style="300" bestFit="1" customWidth="1"/>
    <col min="2" max="2" width="38.5703125" style="300" bestFit="1" customWidth="1"/>
    <col min="3" max="3" width="80.5703125" style="300" bestFit="1" customWidth="1"/>
    <col min="4" max="4" width="15" style="300" bestFit="1" customWidth="1"/>
    <col min="5" max="5" width="18.7109375" style="300" customWidth="1"/>
    <col min="6" max="6" width="11.5703125" style="300" customWidth="1"/>
    <col min="7" max="16384" width="9" style="300"/>
  </cols>
  <sheetData>
    <row r="1" spans="1:6" ht="15">
      <c r="B1"/>
      <c r="C1" s="301" t="s">
        <v>441</v>
      </c>
      <c r="D1"/>
      <c r="E1" s="301" t="s">
        <v>442</v>
      </c>
      <c r="F1"/>
    </row>
    <row r="2" spans="1:6" ht="15">
      <c r="A2" s="302" t="s">
        <v>114</v>
      </c>
      <c r="B2" s="302" t="s">
        <v>221</v>
      </c>
      <c r="C2" s="302" t="s">
        <v>222</v>
      </c>
      <c r="D2" s="302" t="s">
        <v>223</v>
      </c>
      <c r="E2" s="302" t="s">
        <v>224</v>
      </c>
      <c r="F2" s="302" t="s">
        <v>185</v>
      </c>
    </row>
    <row r="4" spans="1:6">
      <c r="B4" s="300" t="s">
        <v>443</v>
      </c>
      <c r="C4" s="300" t="s">
        <v>444</v>
      </c>
      <c r="D4" s="300" t="s">
        <v>445</v>
      </c>
      <c r="E4" s="300" t="s">
        <v>230</v>
      </c>
      <c r="F4" s="334" t="str">
        <f t="shared" ref="F4" ca="1" si="0">CONCATENATE("[…]", TEXT(NOW(),"dd/mm/yyy hh:mm:ss"))</f>
        <v>[…]16/07/2025 11:53:23</v>
      </c>
    </row>
    <row r="5" spans="1:6" s="303" customFormat="1" ht="15">
      <c r="A5" s="300"/>
      <c r="B5" s="300" t="s">
        <v>446</v>
      </c>
      <c r="C5" s="300" t="s">
        <v>447</v>
      </c>
      <c r="D5" s="300" t="s">
        <v>445</v>
      </c>
      <c r="E5" s="300" t="s">
        <v>230</v>
      </c>
      <c r="F5" s="335" t="str">
        <f t="shared" ref="F5" ca="1" si="1">MID(CELL("filename"),SEARCH("[",CELL("filename"))+1,SEARCH("]",CELL("filename"))-SEARCH("[",CELL("filename"))-1)</f>
        <v>PR24-FD-PD16-Land-Sales-Anglian-Water_BYA_Final.xlsx</v>
      </c>
    </row>
    <row r="6" spans="1:6" s="303" customFormat="1" ht="15">
      <c r="A6" s="300"/>
      <c r="B6" s="300" t="s">
        <v>448</v>
      </c>
      <c r="C6" s="300" t="s">
        <v>449</v>
      </c>
      <c r="D6" s="300" t="s">
        <v>445</v>
      </c>
      <c r="E6" s="300" t="s">
        <v>230</v>
      </c>
      <c r="F6" s="338" t="str">
        <f>F_Inputs!$E$1</f>
        <v>Run on 24 Sep 2024 9:55</v>
      </c>
    </row>
    <row r="7" spans="1:6">
      <c r="B7" s="300" t="s">
        <v>450</v>
      </c>
      <c r="C7" s="300" t="s">
        <v>451</v>
      </c>
      <c r="D7" s="300" t="s">
        <v>239</v>
      </c>
      <c r="E7" s="300" t="s">
        <v>230</v>
      </c>
      <c r="F7" s="337">
        <f>IF(SUM(InpOverride!$F$4:$M$35)&gt;0,1,0)</f>
        <v>0</v>
      </c>
    </row>
    <row r="8" spans="1:6" s="303" customFormat="1" ht="15">
      <c r="A8" s="300"/>
      <c r="B8" s="300" t="s">
        <v>452</v>
      </c>
      <c r="C8" s="300" t="s">
        <v>453</v>
      </c>
      <c r="D8" s="300" t="s">
        <v>92</v>
      </c>
      <c r="E8" s="300" t="s">
        <v>230</v>
      </c>
      <c r="F8" s="336">
        <f>Outputs!F11</f>
        <v>-0.6252050556267652</v>
      </c>
    </row>
    <row r="9" spans="1:6" s="303" customFormat="1" ht="15">
      <c r="A9" s="300"/>
      <c r="B9" s="300" t="s">
        <v>454</v>
      </c>
      <c r="C9" s="300" t="s">
        <v>455</v>
      </c>
      <c r="D9" s="300" t="s">
        <v>92</v>
      </c>
      <c r="E9" s="300" t="s">
        <v>230</v>
      </c>
      <c r="F9" s="336">
        <f>Outputs!F12</f>
        <v>-1.9483738308476468</v>
      </c>
    </row>
    <row r="10" spans="1:6">
      <c r="B10" s="300" t="s">
        <v>456</v>
      </c>
      <c r="C10" s="300" t="s">
        <v>457</v>
      </c>
      <c r="D10" s="300" t="s">
        <v>92</v>
      </c>
      <c r="E10" s="300" t="s">
        <v>230</v>
      </c>
      <c r="F10" s="336">
        <f>Outputs!F13</f>
        <v>-2.823717439937818</v>
      </c>
    </row>
    <row r="11" spans="1:6" s="303" customFormat="1" ht="15">
      <c r="A11" s="300"/>
      <c r="B11" s="300" t="s">
        <v>458</v>
      </c>
      <c r="C11" s="300" t="s">
        <v>459</v>
      </c>
      <c r="D11" s="300" t="s">
        <v>92</v>
      </c>
      <c r="E11" s="300" t="s">
        <v>230</v>
      </c>
      <c r="F11" s="336">
        <f>Outputs!F14</f>
        <v>0</v>
      </c>
    </row>
  </sheetData>
  <phoneticPr fontId="8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pane="bottomLeft"/>
    </sheetView>
  </sheetViews>
  <sheetFormatPr defaultColWidth="0" defaultRowHeight="12.75"/>
  <cols>
    <col min="1" max="1" width="1.42578125" style="21" customWidth="1"/>
    <col min="2" max="4" width="1.42578125" style="20" customWidth="1"/>
    <col min="5" max="5" width="2.5703125" style="20" customWidth="1"/>
    <col min="6" max="6" width="4.5703125" style="20" customWidth="1"/>
    <col min="7" max="7" width="2.5703125" style="20" customWidth="1"/>
    <col min="8" max="8" width="39.85546875" style="22" customWidth="1"/>
    <col min="9" max="9" width="2.5703125" style="20" customWidth="1"/>
    <col min="10" max="10" width="47" style="20" bestFit="1" customWidth="1"/>
    <col min="11" max="11" width="2.5703125" style="20" customWidth="1"/>
    <col min="12" max="12" width="30.5703125" style="20" customWidth="1"/>
    <col min="13" max="13" width="2.5703125" style="20" customWidth="1"/>
    <col min="14" max="29" width="0" style="20" hidden="1" customWidth="1"/>
    <col min="30" max="16384" width="9.140625" style="20" hidden="1"/>
  </cols>
  <sheetData>
    <row r="1" spans="1:13" s="238" customFormat="1" ht="30">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44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45</v>
      </c>
      <c r="J5" s="20" t="s">
        <v>46</v>
      </c>
      <c r="L5" s="28"/>
      <c r="M5" s="28"/>
    </row>
    <row r="6" spans="1:13">
      <c r="B6" s="21"/>
      <c r="C6" s="25"/>
      <c r="D6" s="56"/>
      <c r="E6" s="28"/>
      <c r="F6" s="28"/>
      <c r="G6" s="28"/>
      <c r="H6" s="30"/>
      <c r="L6" s="28"/>
      <c r="M6" s="28"/>
    </row>
    <row r="7" spans="1:13">
      <c r="B7" s="21"/>
      <c r="C7" s="25"/>
      <c r="D7" s="56"/>
      <c r="E7" s="28"/>
      <c r="F7" s="28"/>
      <c r="G7" s="28"/>
      <c r="H7" s="31" t="s">
        <v>47</v>
      </c>
      <c r="J7" s="20" t="s">
        <v>48</v>
      </c>
      <c r="L7" s="28"/>
      <c r="M7" s="28"/>
    </row>
    <row r="8" spans="1:13">
      <c r="B8" s="21"/>
      <c r="C8" s="25"/>
      <c r="D8" s="56"/>
      <c r="E8" s="28"/>
      <c r="F8" s="28"/>
      <c r="G8" s="28"/>
      <c r="H8" s="30"/>
      <c r="L8" s="28"/>
      <c r="M8" s="28"/>
    </row>
    <row r="9" spans="1:13">
      <c r="B9" s="21"/>
      <c r="C9" s="25"/>
      <c r="D9" s="56"/>
      <c r="E9" s="28"/>
      <c r="F9" s="28"/>
      <c r="G9" s="28"/>
      <c r="H9" s="248" t="s">
        <v>49</v>
      </c>
      <c r="J9" s="20" t="s">
        <v>50</v>
      </c>
      <c r="L9" s="28"/>
      <c r="M9" s="28"/>
    </row>
    <row r="10" spans="1:13">
      <c r="B10" s="21"/>
      <c r="C10" s="25"/>
      <c r="D10" s="56"/>
      <c r="E10" s="28"/>
      <c r="F10" s="28"/>
      <c r="G10" s="28"/>
      <c r="H10" s="30"/>
      <c r="L10" s="28"/>
      <c r="M10" s="28"/>
    </row>
    <row r="11" spans="1:13">
      <c r="B11" s="21"/>
      <c r="C11" s="25"/>
      <c r="D11" s="56"/>
      <c r="E11" s="28"/>
      <c r="F11" s="28"/>
      <c r="G11" s="28"/>
      <c r="H11" s="32" t="s">
        <v>51</v>
      </c>
      <c r="J11" s="20" t="s">
        <v>52</v>
      </c>
      <c r="L11" s="28"/>
      <c r="M11" s="28"/>
    </row>
    <row r="12" spans="1:13">
      <c r="B12" s="21"/>
      <c r="C12" s="25"/>
      <c r="D12" s="56"/>
      <c r="E12" s="28"/>
      <c r="F12" s="28"/>
      <c r="G12" s="28"/>
      <c r="H12" s="30"/>
      <c r="L12" s="28"/>
      <c r="M12" s="28"/>
    </row>
    <row r="13" spans="1:13">
      <c r="B13" s="21"/>
      <c r="C13" s="25"/>
      <c r="D13" s="56"/>
      <c r="H13" s="33" t="s">
        <v>53</v>
      </c>
      <c r="J13" s="20" t="s">
        <v>54</v>
      </c>
    </row>
    <row r="14" spans="1:13">
      <c r="B14" s="21"/>
      <c r="C14" s="25"/>
      <c r="D14" s="56"/>
      <c r="H14" s="20"/>
    </row>
    <row r="15" spans="1:13">
      <c r="B15" s="21"/>
      <c r="C15" s="25"/>
      <c r="D15" s="56"/>
      <c r="H15" s="20"/>
    </row>
    <row r="16" spans="1:13" ht="12.75" customHeight="1">
      <c r="A16" s="119" t="s">
        <v>55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56</v>
      </c>
      <c r="C18" s="35"/>
      <c r="D18" s="57"/>
      <c r="E18" s="24"/>
      <c r="F18" s="24"/>
      <c r="H18" s="28"/>
      <c r="I18" s="28"/>
      <c r="J18" s="28"/>
      <c r="K18" s="28"/>
      <c r="L18" s="28"/>
      <c r="M18" s="28"/>
    </row>
    <row r="19" spans="1:13">
      <c r="A19" s="34"/>
      <c r="B19" s="34"/>
      <c r="C19" s="35"/>
      <c r="D19" s="57"/>
      <c r="E19" s="28"/>
      <c r="F19" s="28"/>
      <c r="G19" s="28"/>
      <c r="H19" s="36" t="s">
        <v>57</v>
      </c>
      <c r="J19" s="24" t="s">
        <v>58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59</v>
      </c>
      <c r="J21" s="24" t="s">
        <v>60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61</v>
      </c>
      <c r="J23" s="28" t="s">
        <v>62</v>
      </c>
      <c r="K23" s="28"/>
      <c r="L23" s="28"/>
      <c r="M23" s="28"/>
    </row>
    <row r="24" spans="1:13">
      <c r="A24" s="34"/>
      <c r="B24" s="34"/>
      <c r="C24" s="35"/>
      <c r="D24" s="57"/>
      <c r="E24" s="28"/>
      <c r="F24" s="28"/>
      <c r="G24" s="28"/>
      <c r="H24" s="24"/>
      <c r="J24" s="28"/>
      <c r="K24" s="28"/>
      <c r="L24" s="28"/>
      <c r="M24" s="28"/>
    </row>
    <row r="25" spans="1:13">
      <c r="A25" s="34"/>
      <c r="B25" s="34" t="s">
        <v>63</v>
      </c>
      <c r="C25" s="35"/>
      <c r="D25" s="57"/>
      <c r="E25" s="28"/>
      <c r="F25" s="28"/>
      <c r="G25" s="28"/>
      <c r="H25" s="24"/>
      <c r="J25" s="24"/>
      <c r="K25" s="24"/>
      <c r="L25" s="28"/>
      <c r="M25" s="28"/>
    </row>
    <row r="26" spans="1:13">
      <c r="A26" s="34"/>
      <c r="B26" s="34"/>
      <c r="C26" s="35"/>
      <c r="D26" s="57"/>
      <c r="E26" s="28"/>
      <c r="F26" s="28"/>
      <c r="G26" s="28"/>
      <c r="H26" s="38" t="s">
        <v>64</v>
      </c>
      <c r="J26" s="24" t="s">
        <v>35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65</v>
      </c>
      <c r="J28" s="24" t="s">
        <v>66</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67</v>
      </c>
      <c r="J30" s="24" t="s">
        <v>68</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69</v>
      </c>
      <c r="J32" s="24" t="s">
        <v>70</v>
      </c>
      <c r="K32" s="24"/>
      <c r="L32" s="28"/>
      <c r="M32" s="28"/>
    </row>
    <row r="33" spans="1:13">
      <c r="A33" s="34"/>
      <c r="B33" s="34"/>
      <c r="C33" s="35"/>
      <c r="D33" s="57"/>
      <c r="E33" s="28"/>
      <c r="F33" s="28"/>
      <c r="G33" s="28"/>
      <c r="H33" s="20"/>
      <c r="J33" s="24"/>
      <c r="K33" s="24"/>
      <c r="L33" s="28"/>
      <c r="M33" s="28"/>
    </row>
    <row r="34" spans="1:13">
      <c r="A34" s="34"/>
      <c r="B34" s="34" t="s">
        <v>71</v>
      </c>
      <c r="C34" s="35"/>
      <c r="D34" s="57"/>
      <c r="E34" s="28"/>
      <c r="F34" s="28"/>
      <c r="G34" s="28"/>
      <c r="H34" s="24"/>
      <c r="J34" s="24"/>
      <c r="K34" s="24"/>
      <c r="L34" s="28"/>
      <c r="M34" s="28"/>
    </row>
    <row r="35" spans="1:13">
      <c r="A35" s="34"/>
      <c r="B35" s="34"/>
      <c r="C35" s="35"/>
      <c r="D35" s="57"/>
      <c r="E35" s="28"/>
      <c r="F35" s="28"/>
      <c r="G35" s="28"/>
      <c r="H35" s="41" t="s">
        <v>72</v>
      </c>
      <c r="J35" s="24" t="s">
        <v>73</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74</v>
      </c>
      <c r="I37" s="24"/>
      <c r="J37" s="20" t="s">
        <v>75</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76</v>
      </c>
      <c r="J39" s="24" t="s">
        <v>77</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78</v>
      </c>
      <c r="J41" s="24" t="s">
        <v>79</v>
      </c>
      <c r="K41" s="24"/>
      <c r="L41" s="28"/>
      <c r="M41" s="28"/>
    </row>
    <row r="42" spans="1:13">
      <c r="B42" s="140"/>
      <c r="C42" s="55"/>
      <c r="D42" s="56"/>
      <c r="H42" s="28"/>
    </row>
    <row r="43" spans="1:13">
      <c r="B43" s="140"/>
      <c r="C43" s="55"/>
      <c r="D43" s="56"/>
      <c r="H43" s="45" t="s">
        <v>80</v>
      </c>
      <c r="J43" s="24" t="s">
        <v>81</v>
      </c>
      <c r="K43" s="24"/>
    </row>
    <row r="44" spans="1:13">
      <c r="B44" s="140"/>
      <c r="C44" s="55"/>
      <c r="D44" s="56"/>
      <c r="H44" s="28"/>
    </row>
    <row r="45" spans="1:13">
      <c r="B45" s="140"/>
      <c r="C45" s="55"/>
      <c r="D45" s="56"/>
      <c r="H45" s="59" t="s">
        <v>82</v>
      </c>
      <c r="J45" s="20" t="s">
        <v>83</v>
      </c>
    </row>
    <row r="46" spans="1:13">
      <c r="B46" s="140"/>
      <c r="C46" s="55"/>
      <c r="D46" s="56"/>
      <c r="H46" s="28"/>
    </row>
    <row r="47" spans="1:13">
      <c r="A47" s="34"/>
      <c r="B47" s="34" t="s">
        <v>84</v>
      </c>
      <c r="C47" s="35"/>
      <c r="D47" s="57"/>
      <c r="E47" s="28"/>
      <c r="F47" s="28"/>
      <c r="G47" s="28"/>
      <c r="H47" s="24"/>
      <c r="J47" s="24"/>
      <c r="K47" s="24"/>
      <c r="L47" s="28"/>
      <c r="M47" s="28"/>
    </row>
    <row r="48" spans="1:13">
      <c r="A48" s="34"/>
      <c r="B48" s="34"/>
      <c r="C48" s="35"/>
      <c r="D48" s="57"/>
      <c r="E48" s="28"/>
      <c r="F48" s="28"/>
      <c r="G48" s="28"/>
      <c r="H48" s="46" t="s">
        <v>85</v>
      </c>
      <c r="J48" s="24" t="s">
        <v>86</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87</v>
      </c>
      <c r="J50" s="24" t="s">
        <v>88</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89</v>
      </c>
      <c r="J52" s="24" t="s">
        <v>90</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91</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92</v>
      </c>
      <c r="I57" s="20" t="s">
        <v>93</v>
      </c>
    </row>
    <row r="58" spans="1:13">
      <c r="B58" s="140"/>
      <c r="C58" s="55"/>
      <c r="D58" s="56"/>
      <c r="H58" s="20" t="s">
        <v>94</v>
      </c>
      <c r="I58" s="20" t="s">
        <v>95</v>
      </c>
    </row>
    <row r="59" spans="1:13">
      <c r="B59" s="140"/>
      <c r="C59" s="55"/>
      <c r="D59" s="56"/>
      <c r="H59" s="20" t="s">
        <v>96</v>
      </c>
      <c r="I59" s="20" t="s">
        <v>97</v>
      </c>
    </row>
    <row r="60" spans="1:13">
      <c r="B60" s="140"/>
      <c r="C60" s="55"/>
      <c r="D60" s="56"/>
      <c r="H60" s="20" t="s">
        <v>98</v>
      </c>
      <c r="I60" s="27" t="s">
        <v>99</v>
      </c>
    </row>
    <row r="61" spans="1:13">
      <c r="B61" s="140"/>
      <c r="C61" s="55"/>
      <c r="D61" s="56"/>
      <c r="H61" s="20" t="s">
        <v>100</v>
      </c>
      <c r="I61" s="27" t="s">
        <v>101</v>
      </c>
    </row>
    <row r="62" spans="1:13">
      <c r="B62" s="140"/>
      <c r="C62" s="55"/>
      <c r="D62" s="56"/>
      <c r="G62" s="27"/>
      <c r="H62" s="20" t="s">
        <v>102</v>
      </c>
      <c r="I62" s="27" t="s">
        <v>103</v>
      </c>
    </row>
    <row r="63" spans="1:13">
      <c r="B63" s="140"/>
      <c r="C63" s="55"/>
      <c r="D63" s="56"/>
      <c r="H63" s="20" t="s">
        <v>104</v>
      </c>
      <c r="I63" s="27" t="s">
        <v>105</v>
      </c>
    </row>
    <row r="64" spans="1:13">
      <c r="B64" s="140"/>
      <c r="C64" s="55"/>
      <c r="D64" s="56"/>
      <c r="H64" s="20" t="s">
        <v>106</v>
      </c>
      <c r="I64" s="27" t="s">
        <v>107</v>
      </c>
    </row>
    <row r="65" spans="1:13">
      <c r="B65" s="140"/>
      <c r="C65" s="55"/>
      <c r="D65" s="56"/>
      <c r="H65" s="20" t="s">
        <v>108</v>
      </c>
      <c r="I65" s="20" t="s">
        <v>109</v>
      </c>
    </row>
    <row r="66" spans="1:13">
      <c r="B66" s="140"/>
      <c r="C66" s="55"/>
      <c r="D66" s="56"/>
      <c r="H66" s="20" t="s">
        <v>110</v>
      </c>
      <c r="I66" s="20" t="s">
        <v>111</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112</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113</v>
      </c>
      <c r="I72" s="207" t="s">
        <v>114</v>
      </c>
      <c r="J72" s="134"/>
      <c r="K72" s="134"/>
      <c r="L72" s="133" t="s">
        <v>115</v>
      </c>
      <c r="M72" s="134"/>
    </row>
    <row r="73" spans="1:13" s="27" customFormat="1" ht="12.75" customHeight="1">
      <c r="A73" s="85"/>
      <c r="B73" s="85"/>
      <c r="C73" s="28"/>
      <c r="D73" s="131"/>
      <c r="E73" s="85"/>
      <c r="F73" s="85"/>
      <c r="G73" s="85"/>
      <c r="H73" s="208" t="s">
        <v>116</v>
      </c>
      <c r="I73" s="208" t="s">
        <v>117</v>
      </c>
      <c r="J73" s="208"/>
      <c r="K73" s="208"/>
      <c r="L73" s="208" t="s">
        <v>106</v>
      </c>
      <c r="M73" s="134"/>
    </row>
    <row r="74" spans="1:13" s="27" customFormat="1" ht="12.75" customHeight="1">
      <c r="A74" s="85"/>
      <c r="B74" s="85"/>
      <c r="C74" s="28"/>
      <c r="D74" s="131"/>
      <c r="E74" s="85"/>
      <c r="F74" s="85"/>
      <c r="G74" s="85"/>
      <c r="H74" s="208" t="s">
        <v>118</v>
      </c>
      <c r="I74" s="208" t="s">
        <v>119</v>
      </c>
      <c r="J74" s="208"/>
      <c r="K74" s="208"/>
      <c r="L74" s="208" t="s">
        <v>104</v>
      </c>
      <c r="M74" s="134"/>
    </row>
    <row r="75" spans="1:13" s="27" customFormat="1" ht="12.75" customHeight="1">
      <c r="A75" s="85"/>
      <c r="B75" s="85"/>
      <c r="C75" s="28"/>
      <c r="D75" s="131"/>
      <c r="E75" s="85"/>
      <c r="F75" s="85"/>
      <c r="G75" s="85"/>
      <c r="H75" s="208" t="s">
        <v>120</v>
      </c>
      <c r="I75" s="208" t="s">
        <v>121</v>
      </c>
      <c r="J75" s="208"/>
      <c r="K75" s="208"/>
      <c r="L75" s="208" t="s">
        <v>106</v>
      </c>
      <c r="M75" s="134"/>
    </row>
    <row r="76" spans="1:13" s="27" customFormat="1" ht="12.75" customHeight="1">
      <c r="A76" s="85"/>
      <c r="B76" s="85"/>
      <c r="C76" s="28"/>
      <c r="D76" s="131"/>
      <c r="E76" s="85"/>
      <c r="F76" s="85"/>
      <c r="G76" s="85"/>
      <c r="H76" s="208" t="s">
        <v>122</v>
      </c>
      <c r="I76" s="208" t="s">
        <v>123</v>
      </c>
      <c r="J76" s="208"/>
      <c r="K76" s="208"/>
      <c r="L76" s="208" t="s">
        <v>104</v>
      </c>
      <c r="M76" s="134"/>
    </row>
    <row r="77" spans="1:13" s="27" customFormat="1" ht="12.75" customHeight="1">
      <c r="A77" s="85"/>
      <c r="B77" s="85"/>
      <c r="C77" s="28"/>
      <c r="D77" s="131"/>
      <c r="E77" s="85"/>
      <c r="F77" s="85"/>
      <c r="G77" s="85"/>
      <c r="H77" s="208" t="s">
        <v>124</v>
      </c>
      <c r="I77" s="208" t="s">
        <v>125</v>
      </c>
      <c r="J77" s="208"/>
      <c r="K77" s="208"/>
      <c r="L77" s="208" t="s">
        <v>104</v>
      </c>
      <c r="M77" s="134"/>
    </row>
    <row r="78" spans="1:13" s="27" customFormat="1" ht="12.75" customHeight="1">
      <c r="A78" s="85"/>
      <c r="B78" s="85"/>
      <c r="C78" s="28"/>
      <c r="D78" s="131"/>
      <c r="E78" s="85"/>
      <c r="F78" s="85"/>
      <c r="G78" s="85"/>
      <c r="H78" s="208" t="s">
        <v>126</v>
      </c>
      <c r="I78" s="208" t="s">
        <v>127</v>
      </c>
      <c r="J78" s="208"/>
      <c r="K78" s="208"/>
      <c r="L78" s="208" t="s">
        <v>106</v>
      </c>
      <c r="M78" s="134"/>
    </row>
    <row r="79" spans="1:13" s="27" customFormat="1" ht="12.75" customHeight="1">
      <c r="A79" s="85"/>
      <c r="B79" s="85"/>
      <c r="C79" s="28"/>
      <c r="D79" s="131"/>
      <c r="E79" s="85"/>
      <c r="F79" s="85"/>
      <c r="G79" s="85"/>
      <c r="H79" s="208" t="s">
        <v>128</v>
      </c>
      <c r="I79" s="208" t="s">
        <v>129</v>
      </c>
      <c r="J79" s="208"/>
      <c r="K79" s="208"/>
      <c r="L79" s="208" t="s">
        <v>106</v>
      </c>
      <c r="M79" s="134"/>
    </row>
    <row r="80" spans="1:13" s="27" customFormat="1" ht="12.75" customHeight="1">
      <c r="A80" s="85"/>
      <c r="B80" s="85"/>
      <c r="C80" s="28"/>
      <c r="D80" s="131"/>
      <c r="E80" s="85"/>
      <c r="F80" s="85"/>
      <c r="G80" s="85"/>
      <c r="H80" s="208" t="s">
        <v>130</v>
      </c>
      <c r="I80" s="208" t="s">
        <v>131</v>
      </c>
      <c r="J80" s="208"/>
      <c r="K80" s="208"/>
      <c r="L80" s="208" t="s">
        <v>104</v>
      </c>
      <c r="M80" s="134"/>
    </row>
    <row r="81" spans="1:13" s="27" customFormat="1" ht="12.75" customHeight="1">
      <c r="A81" s="85"/>
      <c r="B81" s="85"/>
      <c r="C81" s="28"/>
      <c r="D81" s="131"/>
      <c r="E81" s="85"/>
      <c r="F81" s="85"/>
      <c r="G81" s="85"/>
      <c r="H81" s="208" t="s">
        <v>132</v>
      </c>
      <c r="I81" s="208" t="s">
        <v>133</v>
      </c>
      <c r="J81" s="208"/>
      <c r="K81" s="208"/>
      <c r="L81" s="208" t="s">
        <v>106</v>
      </c>
      <c r="M81" s="134"/>
    </row>
    <row r="82" spans="1:13" s="27" customFormat="1" ht="12.75" customHeight="1">
      <c r="A82" s="85"/>
      <c r="B82" s="85"/>
      <c r="C82" s="28"/>
      <c r="D82" s="131"/>
      <c r="E82" s="85"/>
      <c r="F82" s="85"/>
      <c r="G82" s="85"/>
      <c r="H82" s="208" t="s">
        <v>134</v>
      </c>
      <c r="I82" s="208" t="s">
        <v>135</v>
      </c>
      <c r="J82" s="208"/>
      <c r="K82" s="208"/>
      <c r="L82" s="208" t="s">
        <v>106</v>
      </c>
      <c r="M82" s="134"/>
    </row>
    <row r="83" spans="1:13" s="27" customFormat="1" ht="12.75" customHeight="1">
      <c r="A83" s="85"/>
      <c r="B83" s="85"/>
      <c r="C83" s="28"/>
      <c r="D83" s="131"/>
      <c r="E83" s="85"/>
      <c r="F83" s="85"/>
      <c r="G83" s="85"/>
      <c r="H83" s="208" t="s">
        <v>136</v>
      </c>
      <c r="I83" s="208" t="s">
        <v>137</v>
      </c>
      <c r="J83" s="208"/>
      <c r="K83" s="208"/>
      <c r="L83" s="208" t="s">
        <v>104</v>
      </c>
      <c r="M83" s="134"/>
    </row>
    <row r="84" spans="1:13" s="27" customFormat="1" ht="12.75" customHeight="1">
      <c r="A84" s="85"/>
      <c r="B84" s="85"/>
      <c r="C84" s="28"/>
      <c r="D84" s="131"/>
      <c r="E84" s="85"/>
      <c r="F84" s="85"/>
      <c r="G84" s="85"/>
      <c r="H84" s="208" t="s">
        <v>138</v>
      </c>
      <c r="I84" s="208" t="s">
        <v>139</v>
      </c>
      <c r="J84" s="208"/>
      <c r="K84" s="208"/>
      <c r="L84" s="208" t="s">
        <v>104</v>
      </c>
      <c r="M84" s="134"/>
    </row>
    <row r="85" spans="1:13" s="27" customFormat="1" ht="12.75" customHeight="1">
      <c r="A85" s="85"/>
      <c r="B85" s="85"/>
      <c r="C85" s="28"/>
      <c r="D85" s="131"/>
      <c r="E85" s="85"/>
      <c r="F85" s="85"/>
      <c r="G85" s="85"/>
      <c r="H85" s="208" t="s">
        <v>140</v>
      </c>
      <c r="I85" s="208" t="s">
        <v>141</v>
      </c>
      <c r="J85" s="208"/>
      <c r="K85" s="208"/>
      <c r="L85" s="208" t="s">
        <v>104</v>
      </c>
      <c r="M85" s="134"/>
    </row>
    <row r="86" spans="1:13" s="27" customFormat="1" ht="12.75" customHeight="1">
      <c r="A86" s="85"/>
      <c r="B86" s="85"/>
      <c r="C86" s="28"/>
      <c r="D86" s="131"/>
      <c r="E86" s="85"/>
      <c r="F86" s="85"/>
      <c r="G86" s="85"/>
      <c r="H86" s="208" t="s">
        <v>142</v>
      </c>
      <c r="I86" s="208" t="s">
        <v>143</v>
      </c>
      <c r="J86" s="208"/>
      <c r="K86" s="208"/>
      <c r="L86" s="208" t="s">
        <v>104</v>
      </c>
      <c r="M86" s="134"/>
    </row>
    <row r="87" spans="1:13" s="27" customFormat="1" ht="12.75" customHeight="1">
      <c r="A87" s="85"/>
      <c r="B87" s="85"/>
      <c r="C87" s="28"/>
      <c r="D87" s="131"/>
      <c r="E87" s="85"/>
      <c r="F87" s="85"/>
      <c r="G87" s="85"/>
      <c r="H87" s="208" t="s">
        <v>144</v>
      </c>
      <c r="I87" s="208" t="s">
        <v>145</v>
      </c>
      <c r="J87" s="208"/>
      <c r="K87" s="208"/>
      <c r="L87" s="208" t="s">
        <v>104</v>
      </c>
      <c r="M87" s="134"/>
    </row>
    <row r="88" spans="1:13" s="27" customFormat="1" ht="12.75" customHeight="1">
      <c r="A88" s="85"/>
      <c r="B88" s="85"/>
      <c r="C88" s="28"/>
      <c r="D88" s="131"/>
      <c r="E88" s="85"/>
      <c r="F88" s="85"/>
      <c r="G88" s="85"/>
      <c r="H88" s="208" t="s">
        <v>146</v>
      </c>
      <c r="I88" s="208" t="s">
        <v>147</v>
      </c>
      <c r="J88" s="208"/>
      <c r="K88" s="208"/>
      <c r="L88" s="208" t="s">
        <v>104</v>
      </c>
      <c r="M88" s="134"/>
    </row>
    <row r="89" spans="1:13" s="27" customFormat="1" ht="12.75" customHeight="1">
      <c r="A89" s="85"/>
      <c r="B89" s="85"/>
      <c r="C89" s="28"/>
      <c r="D89" s="131"/>
      <c r="E89" s="85"/>
      <c r="F89" s="85"/>
      <c r="G89" s="85"/>
      <c r="H89" s="208" t="s">
        <v>148</v>
      </c>
      <c r="I89" s="208" t="s">
        <v>149</v>
      </c>
      <c r="J89" s="208"/>
      <c r="K89" s="208"/>
      <c r="L89" s="208" t="s">
        <v>104</v>
      </c>
      <c r="M89" s="134"/>
    </row>
    <row r="90" spans="1:13" s="27" customFormat="1" ht="12.75" customHeight="1">
      <c r="A90" s="85"/>
      <c r="B90" s="85"/>
      <c r="C90" s="28"/>
      <c r="D90" s="131"/>
      <c r="E90" s="85"/>
      <c r="F90" s="85"/>
      <c r="G90" s="85"/>
      <c r="H90" s="208" t="s">
        <v>150</v>
      </c>
      <c r="I90" s="208" t="s">
        <v>150</v>
      </c>
      <c r="J90" s="208"/>
      <c r="K90" s="208"/>
      <c r="L90" s="208" t="s">
        <v>150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5">
      <c r="A93" s="239" t="s">
        <v>151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pane="bottomLeft"/>
    </sheetView>
  </sheetViews>
  <sheetFormatPr defaultColWidth="0" defaultRowHeight="12.75" zeroHeight="1"/>
  <cols>
    <col min="1" max="1" width="2.5703125" style="240" customWidth="1"/>
    <col min="2" max="2" width="36.5703125" style="240" bestFit="1" customWidth="1"/>
    <col min="3" max="3" width="3.42578125" style="240" customWidth="1"/>
    <col min="4" max="4" width="36.5703125" style="240" bestFit="1" customWidth="1"/>
    <col min="5" max="5" width="3.42578125" style="240" customWidth="1"/>
    <col min="6" max="6" width="54.85546875" style="240" customWidth="1"/>
    <col min="7" max="7" width="3.140625" style="240" customWidth="1"/>
    <col min="8" max="8" width="54.85546875" style="240" customWidth="1"/>
    <col min="9" max="9" width="27.85546875" style="240" customWidth="1"/>
    <col min="10" max="10" width="63.140625" style="240" hidden="1" customWidth="1"/>
    <col min="11" max="11" width="9.140625" style="240" hidden="1" customWidth="1"/>
    <col min="12" max="12" width="63.140625" style="240" hidden="1" customWidth="1"/>
    <col min="13" max="16384" width="9.140625" style="240" hidden="1"/>
  </cols>
  <sheetData>
    <row r="1" spans="1:11" s="245" customFormat="1" ht="26.25">
      <c r="A1" s="247" t="str">
        <f ca="1" xml:space="preserve"> RIGHT(CELL("filename", $A$1), LEN(CELL("filename", $A$1)) - SEARCH("]", CELL("filename", $A$1)))</f>
        <v>ToC</v>
      </c>
      <c r="B1" s="246"/>
      <c r="C1" s="246"/>
      <c r="D1" s="246"/>
      <c r="E1" s="246"/>
      <c r="F1" s="246"/>
      <c r="G1" s="246"/>
      <c r="H1" s="246"/>
      <c r="I1" s="246"/>
      <c r="J1" s="246"/>
      <c r="K1" s="246"/>
    </row>
    <row r="2" spans="1:11"/>
    <row r="3" spans="1:11">
      <c r="B3" s="240" t="s">
        <v>152</v>
      </c>
      <c r="D3" s="243" t="s">
        <v>153</v>
      </c>
      <c r="F3" s="240" t="s">
        <v>154</v>
      </c>
      <c r="H3" s="243" t="s">
        <v>155</v>
      </c>
    </row>
    <row r="4" spans="1:11"/>
    <row r="5" spans="1:11">
      <c r="B5" s="252" t="s">
        <v>156</v>
      </c>
      <c r="D5" s="255" t="s">
        <v>157</v>
      </c>
      <c r="F5" s="254" t="s">
        <v>158</v>
      </c>
      <c r="H5" s="256" t="s">
        <v>30</v>
      </c>
    </row>
    <row r="6" spans="1:11" ht="63.75">
      <c r="B6" s="240" t="s">
        <v>159</v>
      </c>
      <c r="D6" s="249" t="s">
        <v>160</v>
      </c>
      <c r="F6" s="251" t="s">
        <v>161</v>
      </c>
      <c r="H6" s="249" t="s">
        <v>162</v>
      </c>
    </row>
    <row r="7" spans="1:11">
      <c r="F7" s="244"/>
    </row>
    <row r="8" spans="1:11">
      <c r="B8" s="252" t="s">
        <v>163</v>
      </c>
      <c r="D8" s="255" t="s">
        <v>164</v>
      </c>
      <c r="F8" s="254" t="s">
        <v>28</v>
      </c>
      <c r="H8" s="256" t="s">
        <v>32</v>
      </c>
    </row>
    <row r="9" spans="1:11" ht="51">
      <c r="B9" s="240" t="s">
        <v>165</v>
      </c>
      <c r="D9" s="249" t="s">
        <v>166</v>
      </c>
      <c r="F9" s="251" t="s">
        <v>167</v>
      </c>
      <c r="H9" s="249" t="s">
        <v>168</v>
      </c>
    </row>
    <row r="10" spans="1:11"/>
    <row r="11" spans="1:11">
      <c r="B11" s="253" t="str">
        <f ca="1">$A$1</f>
        <v>ToC</v>
      </c>
      <c r="D11" s="255" t="s">
        <v>169</v>
      </c>
      <c r="F11" s="254" t="s">
        <v>170</v>
      </c>
    </row>
    <row r="12" spans="1:11" ht="51">
      <c r="B12" s="240" t="s">
        <v>171</v>
      </c>
      <c r="D12" s="249" t="s">
        <v>172</v>
      </c>
      <c r="F12" s="251" t="s">
        <v>173</v>
      </c>
    </row>
    <row r="13" spans="1:11"/>
    <row r="14" spans="1:11">
      <c r="D14" s="255" t="s">
        <v>174</v>
      </c>
    </row>
    <row r="15" spans="1:11" ht="114.75">
      <c r="D15" s="250" t="s">
        <v>175</v>
      </c>
    </row>
    <row r="16" spans="1:11"/>
    <row r="17" spans="1:1"/>
    <row r="18" spans="1:1"/>
    <row r="19" spans="1:1"/>
    <row r="20" spans="1:1"/>
    <row r="21" spans="1:1"/>
    <row r="22" spans="1:1"/>
    <row r="23" spans="1:1"/>
    <row r="24" spans="1:1"/>
    <row r="25" spans="1:1"/>
    <row r="26" spans="1:1" s="241" customFormat="1">
      <c r="A26" s="242" t="s">
        <v>176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dimension ref="A1:I86"/>
  <sheetViews>
    <sheetView zoomScale="80" zoomScaleNormal="80" workbookViewId="0"/>
  </sheetViews>
  <sheetFormatPr defaultColWidth="9.140625" defaultRowHeight="14.25"/>
  <cols>
    <col min="1" max="1" width="10" style="304" bestFit="1" customWidth="1"/>
    <col min="2" max="2" width="15.85546875" style="305" bestFit="1" customWidth="1"/>
    <col min="3" max="3" width="85.7109375" style="304" bestFit="1" customWidth="1"/>
    <col min="4" max="4" width="9.5703125" style="304" bestFit="1" customWidth="1"/>
    <col min="5" max="9" width="8.5703125" style="304" bestFit="1" customWidth="1"/>
    <col min="10" max="16384" width="9.140625" style="304"/>
  </cols>
  <sheetData>
    <row r="1" spans="1:9">
      <c r="A1" s="304" t="s">
        <v>177</v>
      </c>
      <c r="B1" s="305" t="s">
        <v>178</v>
      </c>
      <c r="C1" s="304" t="s">
        <v>179</v>
      </c>
      <c r="D1" s="304" t="s">
        <v>180</v>
      </c>
      <c r="E1" s="304" t="s">
        <v>181</v>
      </c>
      <c r="F1" s="304" t="s">
        <v>182</v>
      </c>
      <c r="G1" s="304" t="s">
        <v>183</v>
      </c>
      <c r="H1" s="304" t="s">
        <v>184</v>
      </c>
      <c r="I1" s="304" t="s">
        <v>185</v>
      </c>
    </row>
    <row r="3" spans="1:9">
      <c r="A3" s="306" t="s">
        <v>119</v>
      </c>
      <c r="B3" s="307" t="s">
        <v>186</v>
      </c>
      <c r="C3" s="306" t="s">
        <v>187</v>
      </c>
      <c r="D3" s="308"/>
      <c r="E3" s="308">
        <v>0</v>
      </c>
      <c r="F3" s="308">
        <v>0</v>
      </c>
      <c r="G3" s="308">
        <v>0</v>
      </c>
      <c r="H3" s="308">
        <v>0</v>
      </c>
      <c r="I3" s="308">
        <v>0</v>
      </c>
    </row>
    <row r="4" spans="1:9">
      <c r="A4" s="306" t="s">
        <v>119</v>
      </c>
      <c r="B4" s="307" t="s">
        <v>186</v>
      </c>
      <c r="C4" s="306" t="s">
        <v>188</v>
      </c>
      <c r="D4" s="308"/>
      <c r="E4" s="308">
        <v>0</v>
      </c>
      <c r="F4" s="308">
        <v>0</v>
      </c>
      <c r="G4" s="308">
        <v>0</v>
      </c>
      <c r="H4" s="308">
        <v>0</v>
      </c>
      <c r="I4" s="308">
        <v>0</v>
      </c>
    </row>
    <row r="5" spans="1:9">
      <c r="A5" s="306" t="s">
        <v>119</v>
      </c>
      <c r="B5" s="307" t="s">
        <v>186</v>
      </c>
      <c r="C5" s="306" t="s">
        <v>189</v>
      </c>
      <c r="D5" s="308"/>
      <c r="E5" s="308">
        <v>0</v>
      </c>
      <c r="F5" s="308">
        <v>0</v>
      </c>
      <c r="G5" s="308">
        <v>0</v>
      </c>
      <c r="H5" s="308">
        <v>0</v>
      </c>
      <c r="I5" s="308">
        <v>0</v>
      </c>
    </row>
    <row r="6" spans="1:9">
      <c r="A6" s="306" t="s">
        <v>119</v>
      </c>
      <c r="B6" s="307" t="s">
        <v>186</v>
      </c>
      <c r="C6" s="306" t="s">
        <v>190</v>
      </c>
      <c r="D6" s="308"/>
      <c r="E6" s="308">
        <v>0</v>
      </c>
      <c r="F6" s="308">
        <v>0</v>
      </c>
      <c r="G6" s="308">
        <v>0</v>
      </c>
      <c r="H6" s="308">
        <v>0</v>
      </c>
      <c r="I6" s="308">
        <v>0</v>
      </c>
    </row>
    <row r="8" spans="1:9">
      <c r="A8" s="306" t="s">
        <v>123</v>
      </c>
      <c r="B8" s="307" t="s">
        <v>186</v>
      </c>
      <c r="C8" s="306" t="s">
        <v>187</v>
      </c>
      <c r="D8" s="308"/>
      <c r="E8" s="308">
        <v>0</v>
      </c>
      <c r="F8" s="308">
        <v>0</v>
      </c>
      <c r="G8" s="308">
        <v>0</v>
      </c>
      <c r="H8" s="308">
        <v>0</v>
      </c>
      <c r="I8" s="308">
        <v>0</v>
      </c>
    </row>
    <row r="9" spans="1:9">
      <c r="A9" s="306" t="s">
        <v>123</v>
      </c>
      <c r="B9" s="307" t="s">
        <v>186</v>
      </c>
      <c r="C9" s="306" t="s">
        <v>188</v>
      </c>
      <c r="D9" s="308"/>
      <c r="E9" s="308">
        <v>0</v>
      </c>
      <c r="F9" s="308">
        <v>0</v>
      </c>
      <c r="G9" s="308">
        <v>0</v>
      </c>
      <c r="H9" s="308">
        <v>0</v>
      </c>
      <c r="I9" s="308">
        <v>0</v>
      </c>
    </row>
    <row r="10" spans="1:9">
      <c r="A10" s="306" t="s">
        <v>123</v>
      </c>
      <c r="B10" s="307" t="s">
        <v>186</v>
      </c>
      <c r="C10" s="306" t="s">
        <v>189</v>
      </c>
      <c r="D10" s="308"/>
      <c r="E10" s="308">
        <v>0</v>
      </c>
      <c r="F10" s="308">
        <v>0</v>
      </c>
      <c r="G10" s="308">
        <v>0</v>
      </c>
      <c r="H10" s="308">
        <v>0</v>
      </c>
      <c r="I10" s="308">
        <v>0</v>
      </c>
    </row>
    <row r="11" spans="1:9">
      <c r="A11" s="306" t="s">
        <v>123</v>
      </c>
      <c r="B11" s="307" t="s">
        <v>186</v>
      </c>
      <c r="C11" s="306" t="s">
        <v>190</v>
      </c>
      <c r="D11" s="308"/>
      <c r="E11" s="308">
        <v>0</v>
      </c>
      <c r="F11" s="308">
        <v>0</v>
      </c>
      <c r="G11" s="308">
        <v>0</v>
      </c>
      <c r="H11" s="308">
        <v>0</v>
      </c>
      <c r="I11" s="308">
        <v>0</v>
      </c>
    </row>
    <row r="13" spans="1:9">
      <c r="A13" s="306" t="s">
        <v>147</v>
      </c>
      <c r="B13" s="307" t="s">
        <v>186</v>
      </c>
      <c r="C13" s="306" t="s">
        <v>187</v>
      </c>
      <c r="D13" s="308"/>
      <c r="E13" s="308">
        <v>0</v>
      </c>
      <c r="F13" s="308">
        <v>0</v>
      </c>
      <c r="G13" s="308">
        <v>0</v>
      </c>
      <c r="H13" s="308">
        <v>0</v>
      </c>
      <c r="I13" s="308">
        <v>0</v>
      </c>
    </row>
    <row r="14" spans="1:9">
      <c r="A14" s="306" t="s">
        <v>147</v>
      </c>
      <c r="B14" s="307" t="s">
        <v>186</v>
      </c>
      <c r="C14" s="306" t="s">
        <v>188</v>
      </c>
      <c r="D14" s="308"/>
      <c r="E14" s="308">
        <v>0</v>
      </c>
      <c r="F14" s="308">
        <v>0</v>
      </c>
      <c r="G14" s="308">
        <v>0</v>
      </c>
      <c r="H14" s="308">
        <v>0</v>
      </c>
      <c r="I14" s="308">
        <v>0</v>
      </c>
    </row>
    <row r="15" spans="1:9">
      <c r="A15" s="306" t="s">
        <v>147</v>
      </c>
      <c r="B15" s="307" t="s">
        <v>186</v>
      </c>
      <c r="C15" s="306" t="s">
        <v>189</v>
      </c>
      <c r="D15" s="308"/>
      <c r="E15" s="308">
        <v>0</v>
      </c>
      <c r="F15" s="308">
        <v>0</v>
      </c>
      <c r="G15" s="308">
        <v>0</v>
      </c>
      <c r="H15" s="308">
        <v>0</v>
      </c>
      <c r="I15" s="308">
        <v>0</v>
      </c>
    </row>
    <row r="16" spans="1:9">
      <c r="A16" s="306" t="s">
        <v>147</v>
      </c>
      <c r="B16" s="307" t="s">
        <v>186</v>
      </c>
      <c r="C16" s="306" t="s">
        <v>190</v>
      </c>
      <c r="D16" s="308"/>
      <c r="E16" s="308">
        <v>0</v>
      </c>
      <c r="F16" s="308">
        <v>0</v>
      </c>
      <c r="G16" s="308">
        <v>0</v>
      </c>
      <c r="H16" s="308">
        <v>0</v>
      </c>
      <c r="I16" s="308">
        <v>0</v>
      </c>
    </row>
    <row r="18" spans="1:9">
      <c r="A18" s="306" t="s">
        <v>125</v>
      </c>
      <c r="B18" s="307" t="s">
        <v>186</v>
      </c>
      <c r="C18" s="306" t="s">
        <v>187</v>
      </c>
      <c r="D18" s="308"/>
      <c r="E18" s="308">
        <v>0</v>
      </c>
      <c r="F18" s="308">
        <v>0</v>
      </c>
      <c r="G18" s="308">
        <v>0</v>
      </c>
      <c r="H18" s="308">
        <v>0</v>
      </c>
      <c r="I18" s="308">
        <v>0</v>
      </c>
    </row>
    <row r="19" spans="1:9">
      <c r="A19" s="306" t="s">
        <v>125</v>
      </c>
      <c r="B19" s="307" t="s">
        <v>186</v>
      </c>
      <c r="C19" s="306" t="s">
        <v>188</v>
      </c>
      <c r="D19" s="308"/>
      <c r="E19" s="308">
        <v>0</v>
      </c>
      <c r="F19" s="308">
        <v>0</v>
      </c>
      <c r="G19" s="308">
        <v>0</v>
      </c>
      <c r="H19" s="308">
        <v>0</v>
      </c>
      <c r="I19" s="308">
        <v>0</v>
      </c>
    </row>
    <row r="20" spans="1:9">
      <c r="A20" s="306" t="s">
        <v>125</v>
      </c>
      <c r="B20" s="307" t="s">
        <v>186</v>
      </c>
      <c r="C20" s="306" t="s">
        <v>189</v>
      </c>
      <c r="D20" s="308"/>
      <c r="E20" s="308">
        <v>0</v>
      </c>
      <c r="F20" s="308">
        <v>0</v>
      </c>
      <c r="G20" s="308">
        <v>0</v>
      </c>
      <c r="H20" s="308">
        <v>0</v>
      </c>
      <c r="I20" s="308">
        <v>0</v>
      </c>
    </row>
    <row r="21" spans="1:9">
      <c r="A21" s="306" t="s">
        <v>125</v>
      </c>
      <c r="B21" s="307" t="s">
        <v>186</v>
      </c>
      <c r="C21" s="306" t="s">
        <v>190</v>
      </c>
      <c r="D21" s="308"/>
      <c r="E21" s="308">
        <v>0</v>
      </c>
      <c r="F21" s="308">
        <v>0</v>
      </c>
      <c r="G21" s="308">
        <v>0</v>
      </c>
      <c r="H21" s="308">
        <v>0</v>
      </c>
      <c r="I21" s="308">
        <v>0</v>
      </c>
    </row>
    <row r="23" spans="1:9">
      <c r="A23" s="306" t="s">
        <v>149</v>
      </c>
      <c r="B23" s="307" t="s">
        <v>186</v>
      </c>
      <c r="C23" s="306" t="s">
        <v>187</v>
      </c>
      <c r="D23" s="308"/>
      <c r="E23" s="308">
        <v>0</v>
      </c>
      <c r="F23" s="308">
        <v>0</v>
      </c>
      <c r="G23" s="308">
        <v>0</v>
      </c>
      <c r="H23" s="308">
        <v>0</v>
      </c>
      <c r="I23" s="308">
        <v>0</v>
      </c>
    </row>
    <row r="24" spans="1:9">
      <c r="A24" s="306" t="s">
        <v>149</v>
      </c>
      <c r="B24" s="307" t="s">
        <v>186</v>
      </c>
      <c r="C24" s="306" t="s">
        <v>188</v>
      </c>
      <c r="D24" s="308"/>
      <c r="E24" s="308">
        <v>0</v>
      </c>
      <c r="F24" s="308">
        <v>0</v>
      </c>
      <c r="G24" s="308">
        <v>0</v>
      </c>
      <c r="H24" s="308">
        <v>0</v>
      </c>
      <c r="I24" s="308">
        <v>0</v>
      </c>
    </row>
    <row r="25" spans="1:9">
      <c r="A25" s="306" t="s">
        <v>149</v>
      </c>
      <c r="B25" s="307" t="s">
        <v>186</v>
      </c>
      <c r="C25" s="306" t="s">
        <v>189</v>
      </c>
      <c r="D25" s="308"/>
      <c r="E25" s="308">
        <v>0</v>
      </c>
      <c r="F25" s="308">
        <v>0</v>
      </c>
      <c r="G25" s="308">
        <v>0</v>
      </c>
      <c r="H25" s="308">
        <v>0</v>
      </c>
      <c r="I25" s="308">
        <v>0</v>
      </c>
    </row>
    <row r="26" spans="1:9">
      <c r="A26" s="306" t="s">
        <v>149</v>
      </c>
      <c r="B26" s="307" t="s">
        <v>186</v>
      </c>
      <c r="C26" s="306" t="s">
        <v>190</v>
      </c>
      <c r="D26" s="308"/>
      <c r="E26" s="308">
        <v>0</v>
      </c>
      <c r="F26" s="308">
        <v>0</v>
      </c>
      <c r="G26" s="308">
        <v>0</v>
      </c>
      <c r="H26" s="308">
        <v>0</v>
      </c>
      <c r="I26" s="308">
        <v>0</v>
      </c>
    </row>
    <row r="28" spans="1:9">
      <c r="A28" s="306" t="s">
        <v>137</v>
      </c>
      <c r="B28" s="307" t="s">
        <v>186</v>
      </c>
      <c r="C28" s="306" t="s">
        <v>187</v>
      </c>
      <c r="D28" s="308"/>
      <c r="E28" s="308">
        <v>0</v>
      </c>
      <c r="F28" s="308">
        <v>0</v>
      </c>
      <c r="G28" s="308">
        <v>0</v>
      </c>
      <c r="H28" s="308">
        <v>0</v>
      </c>
      <c r="I28" s="308">
        <v>0</v>
      </c>
    </row>
    <row r="29" spans="1:9">
      <c r="A29" s="306" t="s">
        <v>137</v>
      </c>
      <c r="B29" s="307" t="s">
        <v>186</v>
      </c>
      <c r="C29" s="306" t="s">
        <v>188</v>
      </c>
      <c r="D29" s="308"/>
      <c r="E29" s="308">
        <v>0</v>
      </c>
      <c r="F29" s="308">
        <v>0</v>
      </c>
      <c r="G29" s="308">
        <v>0</v>
      </c>
      <c r="H29" s="308">
        <v>0</v>
      </c>
      <c r="I29" s="308">
        <v>0</v>
      </c>
    </row>
    <row r="30" spans="1:9">
      <c r="A30" s="306" t="s">
        <v>137</v>
      </c>
      <c r="B30" s="307" t="s">
        <v>186</v>
      </c>
      <c r="C30" s="306" t="s">
        <v>189</v>
      </c>
      <c r="D30" s="308"/>
      <c r="E30" s="308">
        <v>0</v>
      </c>
      <c r="F30" s="308">
        <v>0</v>
      </c>
      <c r="G30" s="308">
        <v>0</v>
      </c>
      <c r="H30" s="308">
        <v>0</v>
      </c>
      <c r="I30" s="308">
        <v>0</v>
      </c>
    </row>
    <row r="31" spans="1:9">
      <c r="A31" s="306" t="s">
        <v>137</v>
      </c>
      <c r="B31" s="307" t="s">
        <v>186</v>
      </c>
      <c r="C31" s="306" t="s">
        <v>190</v>
      </c>
      <c r="D31" s="308"/>
      <c r="E31" s="308">
        <v>0</v>
      </c>
      <c r="F31" s="308">
        <v>0</v>
      </c>
      <c r="G31" s="308">
        <v>0</v>
      </c>
      <c r="H31" s="308">
        <v>0</v>
      </c>
      <c r="I31" s="308">
        <v>0</v>
      </c>
    </row>
    <row r="33" spans="1:9">
      <c r="A33" s="306" t="s">
        <v>131</v>
      </c>
      <c r="B33" s="307" t="s">
        <v>186</v>
      </c>
      <c r="C33" s="306" t="s">
        <v>187</v>
      </c>
      <c r="D33" s="308"/>
      <c r="E33" s="308">
        <v>0</v>
      </c>
      <c r="F33" s="308">
        <v>0</v>
      </c>
      <c r="G33" s="308">
        <v>0</v>
      </c>
      <c r="H33" s="308">
        <v>0</v>
      </c>
      <c r="I33" s="308">
        <v>0</v>
      </c>
    </row>
    <row r="34" spans="1:9">
      <c r="A34" s="306" t="s">
        <v>131</v>
      </c>
      <c r="B34" s="307" t="s">
        <v>186</v>
      </c>
      <c r="C34" s="306" t="s">
        <v>188</v>
      </c>
      <c r="D34" s="308"/>
      <c r="E34" s="308">
        <v>0</v>
      </c>
      <c r="F34" s="308">
        <v>0</v>
      </c>
      <c r="G34" s="308">
        <v>0</v>
      </c>
      <c r="H34" s="308">
        <v>0</v>
      </c>
      <c r="I34" s="308">
        <v>0</v>
      </c>
    </row>
    <row r="35" spans="1:9">
      <c r="A35" s="306" t="s">
        <v>131</v>
      </c>
      <c r="B35" s="307" t="s">
        <v>186</v>
      </c>
      <c r="C35" s="306" t="s">
        <v>189</v>
      </c>
      <c r="D35" s="308"/>
      <c r="E35" s="308">
        <v>0</v>
      </c>
      <c r="F35" s="308">
        <v>0</v>
      </c>
      <c r="G35" s="308">
        <v>0</v>
      </c>
      <c r="H35" s="308">
        <v>0</v>
      </c>
      <c r="I35" s="308">
        <v>0</v>
      </c>
    </row>
    <row r="36" spans="1:9">
      <c r="A36" s="306" t="s">
        <v>131</v>
      </c>
      <c r="B36" s="307" t="s">
        <v>186</v>
      </c>
      <c r="C36" s="306" t="s">
        <v>190</v>
      </c>
      <c r="D36" s="308"/>
      <c r="E36" s="308">
        <v>0</v>
      </c>
      <c r="F36" s="308">
        <v>0</v>
      </c>
      <c r="G36" s="308">
        <v>0</v>
      </c>
      <c r="H36" s="308">
        <v>0</v>
      </c>
      <c r="I36" s="308">
        <v>0</v>
      </c>
    </row>
    <row r="38" spans="1:9">
      <c r="A38" s="306" t="s">
        <v>139</v>
      </c>
      <c r="B38" s="307" t="s">
        <v>186</v>
      </c>
      <c r="C38" s="306" t="s">
        <v>187</v>
      </c>
      <c r="D38" s="308"/>
      <c r="E38" s="308">
        <v>0</v>
      </c>
      <c r="F38" s="308">
        <v>0</v>
      </c>
      <c r="G38" s="308">
        <v>0</v>
      </c>
      <c r="H38" s="308">
        <v>0</v>
      </c>
      <c r="I38" s="308">
        <v>0</v>
      </c>
    </row>
    <row r="39" spans="1:9">
      <c r="A39" s="306" t="s">
        <v>139</v>
      </c>
      <c r="B39" s="307" t="s">
        <v>186</v>
      </c>
      <c r="C39" s="306" t="s">
        <v>188</v>
      </c>
      <c r="D39" s="308"/>
      <c r="E39" s="308">
        <v>0</v>
      </c>
      <c r="F39" s="308">
        <v>0</v>
      </c>
      <c r="G39" s="308">
        <v>0</v>
      </c>
      <c r="H39" s="308">
        <v>0</v>
      </c>
      <c r="I39" s="308">
        <v>0</v>
      </c>
    </row>
    <row r="40" spans="1:9">
      <c r="A40" s="306" t="s">
        <v>139</v>
      </c>
      <c r="B40" s="307" t="s">
        <v>186</v>
      </c>
      <c r="C40" s="306" t="s">
        <v>189</v>
      </c>
      <c r="D40" s="308"/>
      <c r="E40" s="308">
        <v>0</v>
      </c>
      <c r="F40" s="308">
        <v>0</v>
      </c>
      <c r="G40" s="308">
        <v>0</v>
      </c>
      <c r="H40" s="308">
        <v>0</v>
      </c>
      <c r="I40" s="308">
        <v>0</v>
      </c>
    </row>
    <row r="41" spans="1:9">
      <c r="A41" s="306" t="s">
        <v>139</v>
      </c>
      <c r="B41" s="307" t="s">
        <v>186</v>
      </c>
      <c r="C41" s="306" t="s">
        <v>190</v>
      </c>
      <c r="D41" s="308"/>
      <c r="E41" s="308">
        <v>3.14</v>
      </c>
      <c r="F41" s="308">
        <v>3.2770000000000001</v>
      </c>
      <c r="G41" s="308">
        <v>4.9119999999999999</v>
      </c>
      <c r="H41" s="308">
        <v>214.20599999999999</v>
      </c>
      <c r="I41" s="308">
        <v>219.05600000000001</v>
      </c>
    </row>
    <row r="43" spans="1:9">
      <c r="A43" s="306" t="s">
        <v>141</v>
      </c>
      <c r="B43" s="307" t="s">
        <v>186</v>
      </c>
      <c r="C43" s="306" t="s">
        <v>187</v>
      </c>
      <c r="D43" s="308"/>
      <c r="E43" s="308">
        <v>0</v>
      </c>
      <c r="F43" s="308">
        <v>0</v>
      </c>
      <c r="G43" s="308">
        <v>0</v>
      </c>
      <c r="H43" s="308">
        <v>0</v>
      </c>
      <c r="I43" s="308">
        <v>0</v>
      </c>
    </row>
    <row r="44" spans="1:9">
      <c r="A44" s="306" t="s">
        <v>141</v>
      </c>
      <c r="B44" s="307" t="s">
        <v>186</v>
      </c>
      <c r="C44" s="306" t="s">
        <v>188</v>
      </c>
      <c r="D44" s="308"/>
      <c r="E44" s="308">
        <v>0</v>
      </c>
      <c r="F44" s="308">
        <v>0</v>
      </c>
      <c r="G44" s="308">
        <v>0</v>
      </c>
      <c r="H44" s="308">
        <v>0</v>
      </c>
      <c r="I44" s="308">
        <v>0</v>
      </c>
    </row>
    <row r="45" spans="1:9">
      <c r="A45" s="306" t="s">
        <v>141</v>
      </c>
      <c r="B45" s="307" t="s">
        <v>186</v>
      </c>
      <c r="C45" s="306" t="s">
        <v>189</v>
      </c>
      <c r="D45" s="308"/>
      <c r="E45" s="308">
        <v>0</v>
      </c>
      <c r="F45" s="308">
        <v>0</v>
      </c>
      <c r="G45" s="308">
        <v>0</v>
      </c>
      <c r="H45" s="308">
        <v>0</v>
      </c>
      <c r="I45" s="308">
        <v>0</v>
      </c>
    </row>
    <row r="46" spans="1:9">
      <c r="A46" s="306" t="s">
        <v>141</v>
      </c>
      <c r="B46" s="307" t="s">
        <v>186</v>
      </c>
      <c r="C46" s="306" t="s">
        <v>190</v>
      </c>
      <c r="D46" s="308"/>
      <c r="E46" s="308">
        <v>0</v>
      </c>
      <c r="F46" s="308">
        <v>0</v>
      </c>
      <c r="G46" s="308">
        <v>0</v>
      </c>
      <c r="H46" s="308">
        <v>0</v>
      </c>
      <c r="I46" s="308">
        <v>0</v>
      </c>
    </row>
    <row r="48" spans="1:9">
      <c r="A48" s="306" t="s">
        <v>143</v>
      </c>
      <c r="B48" s="307" t="s">
        <v>186</v>
      </c>
      <c r="C48" s="306" t="s">
        <v>187</v>
      </c>
      <c r="D48" s="308"/>
      <c r="E48" s="308">
        <v>0</v>
      </c>
      <c r="F48" s="308">
        <v>0</v>
      </c>
      <c r="G48" s="308">
        <v>0</v>
      </c>
      <c r="H48" s="308">
        <v>0</v>
      </c>
      <c r="I48" s="308">
        <v>0</v>
      </c>
    </row>
    <row r="49" spans="1:9">
      <c r="A49" s="306" t="s">
        <v>143</v>
      </c>
      <c r="B49" s="307" t="s">
        <v>186</v>
      </c>
      <c r="C49" s="306" t="s">
        <v>188</v>
      </c>
      <c r="D49" s="308"/>
      <c r="E49" s="308">
        <v>0</v>
      </c>
      <c r="F49" s="308">
        <v>0</v>
      </c>
      <c r="G49" s="308">
        <v>0</v>
      </c>
      <c r="H49" s="308">
        <v>0</v>
      </c>
      <c r="I49" s="308">
        <v>0</v>
      </c>
    </row>
    <row r="50" spans="1:9">
      <c r="A50" s="306" t="s">
        <v>143</v>
      </c>
      <c r="B50" s="307" t="s">
        <v>186</v>
      </c>
      <c r="C50" s="306" t="s">
        <v>189</v>
      </c>
      <c r="D50" s="308"/>
      <c r="E50" s="308">
        <v>0</v>
      </c>
      <c r="F50" s="308">
        <v>0</v>
      </c>
      <c r="G50" s="308">
        <v>0</v>
      </c>
      <c r="H50" s="308">
        <v>0</v>
      </c>
      <c r="I50" s="308">
        <v>0</v>
      </c>
    </row>
    <row r="51" spans="1:9">
      <c r="A51" s="306" t="s">
        <v>143</v>
      </c>
      <c r="B51" s="307" t="s">
        <v>186</v>
      </c>
      <c r="C51" s="306" t="s">
        <v>190</v>
      </c>
      <c r="D51" s="308"/>
      <c r="E51" s="308">
        <v>0</v>
      </c>
      <c r="F51" s="308">
        <v>0</v>
      </c>
      <c r="G51" s="308">
        <v>0</v>
      </c>
      <c r="H51" s="308">
        <v>0</v>
      </c>
      <c r="I51" s="308">
        <v>0</v>
      </c>
    </row>
    <row r="53" spans="1:9">
      <c r="A53" s="306" t="s">
        <v>145</v>
      </c>
      <c r="B53" s="307" t="s">
        <v>186</v>
      </c>
      <c r="C53" s="306" t="s">
        <v>187</v>
      </c>
      <c r="D53" s="308"/>
      <c r="E53" s="308">
        <v>0</v>
      </c>
      <c r="F53" s="308">
        <v>0</v>
      </c>
      <c r="G53" s="308">
        <v>0</v>
      </c>
      <c r="H53" s="308">
        <v>0</v>
      </c>
      <c r="I53" s="308">
        <v>0</v>
      </c>
    </row>
    <row r="54" spans="1:9">
      <c r="A54" s="306" t="s">
        <v>145</v>
      </c>
      <c r="B54" s="307" t="s">
        <v>186</v>
      </c>
      <c r="C54" s="306" t="s">
        <v>188</v>
      </c>
      <c r="D54" s="308"/>
      <c r="E54" s="308">
        <v>0</v>
      </c>
      <c r="F54" s="308">
        <v>0</v>
      </c>
      <c r="G54" s="308">
        <v>0</v>
      </c>
      <c r="H54" s="308">
        <v>0</v>
      </c>
      <c r="I54" s="308">
        <v>0</v>
      </c>
    </row>
    <row r="55" spans="1:9">
      <c r="A55" s="306" t="s">
        <v>145</v>
      </c>
      <c r="B55" s="307" t="s">
        <v>186</v>
      </c>
      <c r="C55" s="306" t="s">
        <v>189</v>
      </c>
      <c r="D55" s="308"/>
      <c r="E55" s="308">
        <v>0</v>
      </c>
      <c r="F55" s="308">
        <v>0</v>
      </c>
      <c r="G55" s="308">
        <v>0</v>
      </c>
      <c r="H55" s="308">
        <v>0</v>
      </c>
      <c r="I55" s="308">
        <v>0</v>
      </c>
    </row>
    <row r="56" spans="1:9">
      <c r="A56" s="306" t="s">
        <v>145</v>
      </c>
      <c r="B56" s="307" t="s">
        <v>186</v>
      </c>
      <c r="C56" s="306" t="s">
        <v>190</v>
      </c>
      <c r="D56" s="308"/>
      <c r="E56" s="308">
        <v>0</v>
      </c>
      <c r="F56" s="308">
        <v>0</v>
      </c>
      <c r="G56" s="308">
        <v>0</v>
      </c>
      <c r="H56" s="308">
        <v>0</v>
      </c>
      <c r="I56" s="308">
        <v>0</v>
      </c>
    </row>
    <row r="58" spans="1:9">
      <c r="A58" s="306" t="s">
        <v>117</v>
      </c>
      <c r="B58" s="307" t="s">
        <v>186</v>
      </c>
      <c r="C58" s="306" t="s">
        <v>187</v>
      </c>
      <c r="D58" s="308"/>
      <c r="E58" s="308">
        <v>0</v>
      </c>
      <c r="F58" s="308">
        <v>0</v>
      </c>
      <c r="G58" s="308">
        <v>0</v>
      </c>
      <c r="H58" s="308">
        <v>0</v>
      </c>
      <c r="I58" s="308">
        <v>0</v>
      </c>
    </row>
    <row r="59" spans="1:9">
      <c r="A59" s="306" t="s">
        <v>117</v>
      </c>
      <c r="B59" s="307" t="s">
        <v>186</v>
      </c>
      <c r="C59" s="306" t="s">
        <v>188</v>
      </c>
      <c r="D59" s="308"/>
      <c r="E59" s="308">
        <v>0</v>
      </c>
      <c r="F59" s="308">
        <v>0</v>
      </c>
      <c r="G59" s="308">
        <v>0</v>
      </c>
      <c r="H59" s="308">
        <v>0</v>
      </c>
      <c r="I59" s="308">
        <v>0</v>
      </c>
    </row>
    <row r="60" spans="1:9">
      <c r="A60" s="306" t="s">
        <v>117</v>
      </c>
      <c r="B60" s="307" t="s">
        <v>186</v>
      </c>
      <c r="C60" s="306" t="s">
        <v>189</v>
      </c>
      <c r="D60" s="308"/>
      <c r="E60" s="308">
        <v>0</v>
      </c>
      <c r="F60" s="308">
        <v>0</v>
      </c>
      <c r="G60" s="308">
        <v>0</v>
      </c>
      <c r="H60" s="308">
        <v>0</v>
      </c>
      <c r="I60" s="308">
        <v>0</v>
      </c>
    </row>
    <row r="61" spans="1:9">
      <c r="A61" s="306" t="s">
        <v>117</v>
      </c>
      <c r="B61" s="307" t="s">
        <v>186</v>
      </c>
      <c r="C61" s="306" t="s">
        <v>190</v>
      </c>
      <c r="D61" s="308"/>
      <c r="E61" s="308">
        <v>0</v>
      </c>
      <c r="F61" s="308">
        <v>0</v>
      </c>
      <c r="G61" s="308">
        <v>0</v>
      </c>
      <c r="H61" s="308">
        <v>0</v>
      </c>
      <c r="I61" s="308">
        <v>0</v>
      </c>
    </row>
    <row r="63" spans="1:9">
      <c r="A63" s="306" t="s">
        <v>121</v>
      </c>
      <c r="B63" s="307" t="s">
        <v>186</v>
      </c>
      <c r="C63" s="306" t="s">
        <v>187</v>
      </c>
      <c r="D63" s="308"/>
      <c r="E63" s="308">
        <v>0</v>
      </c>
      <c r="F63" s="308">
        <v>0</v>
      </c>
      <c r="G63" s="308">
        <v>0</v>
      </c>
      <c r="H63" s="308">
        <v>0</v>
      </c>
      <c r="I63" s="308">
        <v>0</v>
      </c>
    </row>
    <row r="64" spans="1:9">
      <c r="A64" s="306" t="s">
        <v>121</v>
      </c>
      <c r="B64" s="307" t="s">
        <v>186</v>
      </c>
      <c r="C64" s="306" t="s">
        <v>188</v>
      </c>
      <c r="D64" s="308"/>
      <c r="E64" s="308">
        <v>0</v>
      </c>
      <c r="F64" s="308">
        <v>0</v>
      </c>
      <c r="G64" s="308">
        <v>0</v>
      </c>
      <c r="H64" s="308">
        <v>0</v>
      </c>
      <c r="I64" s="308">
        <v>0</v>
      </c>
    </row>
    <row r="65" spans="1:9">
      <c r="A65" s="306" t="s">
        <v>121</v>
      </c>
      <c r="B65" s="307" t="s">
        <v>186</v>
      </c>
      <c r="C65" s="306" t="s">
        <v>189</v>
      </c>
      <c r="D65" s="308"/>
      <c r="E65" s="308">
        <v>0</v>
      </c>
      <c r="F65" s="308">
        <v>0</v>
      </c>
      <c r="G65" s="308">
        <v>0</v>
      </c>
      <c r="H65" s="308">
        <v>0</v>
      </c>
      <c r="I65" s="308">
        <v>0</v>
      </c>
    </row>
    <row r="66" spans="1:9">
      <c r="A66" s="306" t="s">
        <v>121</v>
      </c>
      <c r="B66" s="307" t="s">
        <v>186</v>
      </c>
      <c r="C66" s="306" t="s">
        <v>190</v>
      </c>
      <c r="D66" s="308"/>
      <c r="E66" s="308">
        <v>0</v>
      </c>
      <c r="F66" s="308">
        <v>0</v>
      </c>
      <c r="G66" s="308">
        <v>0</v>
      </c>
      <c r="H66" s="308">
        <v>0</v>
      </c>
      <c r="I66" s="308">
        <v>0</v>
      </c>
    </row>
    <row r="68" spans="1:9">
      <c r="A68" s="306" t="s">
        <v>127</v>
      </c>
      <c r="B68" s="307" t="s">
        <v>186</v>
      </c>
      <c r="C68" s="306" t="s">
        <v>187</v>
      </c>
      <c r="D68" s="308"/>
      <c r="E68" s="308">
        <v>0</v>
      </c>
      <c r="F68" s="308">
        <v>0</v>
      </c>
      <c r="G68" s="308">
        <v>0</v>
      </c>
      <c r="H68" s="308">
        <v>0</v>
      </c>
      <c r="I68" s="308">
        <v>0</v>
      </c>
    </row>
    <row r="69" spans="1:9">
      <c r="A69" s="306" t="s">
        <v>127</v>
      </c>
      <c r="B69" s="307" t="s">
        <v>186</v>
      </c>
      <c r="C69" s="306" t="s">
        <v>188</v>
      </c>
      <c r="D69" s="308"/>
      <c r="E69" s="308">
        <v>0</v>
      </c>
      <c r="F69" s="308">
        <v>0</v>
      </c>
      <c r="G69" s="308">
        <v>0</v>
      </c>
      <c r="H69" s="308">
        <v>0</v>
      </c>
      <c r="I69" s="308">
        <v>0</v>
      </c>
    </row>
    <row r="70" spans="1:9">
      <c r="A70" s="306" t="s">
        <v>127</v>
      </c>
      <c r="B70" s="307" t="s">
        <v>186</v>
      </c>
      <c r="C70" s="306" t="s">
        <v>189</v>
      </c>
      <c r="D70" s="308"/>
      <c r="E70" s="308">
        <v>0</v>
      </c>
      <c r="F70" s="308">
        <v>0</v>
      </c>
      <c r="G70" s="308">
        <v>0</v>
      </c>
      <c r="H70" s="308">
        <v>0</v>
      </c>
      <c r="I70" s="308">
        <v>0</v>
      </c>
    </row>
    <row r="71" spans="1:9">
      <c r="A71" s="306" t="s">
        <v>127</v>
      </c>
      <c r="B71" s="307" t="s">
        <v>186</v>
      </c>
      <c r="C71" s="306" t="s">
        <v>190</v>
      </c>
      <c r="D71" s="308"/>
      <c r="E71" s="308">
        <v>0</v>
      </c>
      <c r="F71" s="308">
        <v>0</v>
      </c>
      <c r="G71" s="308">
        <v>0</v>
      </c>
      <c r="H71" s="308">
        <v>0</v>
      </c>
      <c r="I71" s="308">
        <v>0</v>
      </c>
    </row>
    <row r="73" spans="1:9">
      <c r="A73" s="306" t="s">
        <v>133</v>
      </c>
      <c r="B73" s="307" t="s">
        <v>186</v>
      </c>
      <c r="C73" s="306" t="s">
        <v>187</v>
      </c>
      <c r="D73" s="308"/>
      <c r="E73" s="308">
        <v>0</v>
      </c>
      <c r="F73" s="308">
        <v>0</v>
      </c>
      <c r="G73" s="308">
        <v>0</v>
      </c>
      <c r="H73" s="308">
        <v>0</v>
      </c>
      <c r="I73" s="308">
        <v>0</v>
      </c>
    </row>
    <row r="74" spans="1:9">
      <c r="A74" s="306" t="s">
        <v>133</v>
      </c>
      <c r="B74" s="307" t="s">
        <v>186</v>
      </c>
      <c r="C74" s="306" t="s">
        <v>188</v>
      </c>
      <c r="D74" s="308"/>
      <c r="E74" s="308">
        <v>0</v>
      </c>
      <c r="F74" s="308">
        <v>0</v>
      </c>
      <c r="G74" s="308">
        <v>0</v>
      </c>
      <c r="H74" s="308">
        <v>0</v>
      </c>
      <c r="I74" s="308">
        <v>0</v>
      </c>
    </row>
    <row r="75" spans="1:9">
      <c r="A75" s="306" t="s">
        <v>133</v>
      </c>
      <c r="B75" s="307" t="s">
        <v>186</v>
      </c>
      <c r="C75" s="306" t="s">
        <v>189</v>
      </c>
      <c r="D75" s="308"/>
      <c r="E75" s="308">
        <v>0</v>
      </c>
      <c r="F75" s="308">
        <v>0</v>
      </c>
      <c r="G75" s="308">
        <v>0</v>
      </c>
      <c r="H75" s="308">
        <v>0</v>
      </c>
      <c r="I75" s="308">
        <v>0</v>
      </c>
    </row>
    <row r="76" spans="1:9">
      <c r="A76" s="306" t="s">
        <v>133</v>
      </c>
      <c r="B76" s="307" t="s">
        <v>186</v>
      </c>
      <c r="C76" s="306" t="s">
        <v>190</v>
      </c>
      <c r="D76" s="308"/>
      <c r="E76" s="308">
        <v>0</v>
      </c>
      <c r="F76" s="308">
        <v>0</v>
      </c>
      <c r="G76" s="308">
        <v>0</v>
      </c>
      <c r="H76" s="308">
        <v>0</v>
      </c>
      <c r="I76" s="308">
        <v>0</v>
      </c>
    </row>
    <row r="78" spans="1:9">
      <c r="A78" s="306" t="s">
        <v>135</v>
      </c>
      <c r="B78" s="307" t="s">
        <v>186</v>
      </c>
      <c r="C78" s="306" t="s">
        <v>187</v>
      </c>
      <c r="D78" s="308"/>
      <c r="E78" s="308">
        <v>0</v>
      </c>
      <c r="F78" s="308">
        <v>0</v>
      </c>
      <c r="G78" s="308">
        <v>0</v>
      </c>
      <c r="H78" s="308">
        <v>0</v>
      </c>
      <c r="I78" s="308">
        <v>0</v>
      </c>
    </row>
    <row r="79" spans="1:9">
      <c r="A79" s="306" t="s">
        <v>135</v>
      </c>
      <c r="B79" s="307" t="s">
        <v>186</v>
      </c>
      <c r="C79" s="306" t="s">
        <v>188</v>
      </c>
      <c r="D79" s="308"/>
      <c r="E79" s="308">
        <v>0</v>
      </c>
      <c r="F79" s="308">
        <v>0</v>
      </c>
      <c r="G79" s="308">
        <v>0</v>
      </c>
      <c r="H79" s="308">
        <v>0</v>
      </c>
      <c r="I79" s="308">
        <v>0</v>
      </c>
    </row>
    <row r="80" spans="1:9">
      <c r="A80" s="306" t="s">
        <v>135</v>
      </c>
      <c r="B80" s="307" t="s">
        <v>186</v>
      </c>
      <c r="C80" s="306" t="s">
        <v>189</v>
      </c>
      <c r="D80" s="308"/>
      <c r="E80" s="308">
        <v>0</v>
      </c>
      <c r="F80" s="308">
        <v>0</v>
      </c>
      <c r="G80" s="308">
        <v>0</v>
      </c>
      <c r="H80" s="308">
        <v>0</v>
      </c>
      <c r="I80" s="308">
        <v>0</v>
      </c>
    </row>
    <row r="81" spans="1:9">
      <c r="A81" s="306" t="s">
        <v>135</v>
      </c>
      <c r="B81" s="307" t="s">
        <v>186</v>
      </c>
      <c r="C81" s="306" t="s">
        <v>190</v>
      </c>
      <c r="D81" s="308"/>
      <c r="E81" s="308">
        <v>0</v>
      </c>
      <c r="F81" s="308">
        <v>0</v>
      </c>
      <c r="G81" s="308">
        <v>0</v>
      </c>
      <c r="H81" s="308">
        <v>0</v>
      </c>
      <c r="I81" s="308">
        <v>0</v>
      </c>
    </row>
    <row r="83" spans="1:9">
      <c r="A83" s="306" t="s">
        <v>129</v>
      </c>
      <c r="B83" s="307" t="s">
        <v>186</v>
      </c>
      <c r="C83" s="306" t="s">
        <v>187</v>
      </c>
      <c r="D83" s="308"/>
      <c r="E83" s="308">
        <v>0</v>
      </c>
      <c r="F83" s="308">
        <v>0</v>
      </c>
      <c r="G83" s="308">
        <v>0</v>
      </c>
      <c r="H83" s="308">
        <v>0</v>
      </c>
      <c r="I83" s="308">
        <v>0</v>
      </c>
    </row>
    <row r="84" spans="1:9">
      <c r="A84" s="306" t="s">
        <v>129</v>
      </c>
      <c r="B84" s="307" t="s">
        <v>186</v>
      </c>
      <c r="C84" s="306" t="s">
        <v>188</v>
      </c>
      <c r="D84" s="308"/>
      <c r="E84" s="308">
        <v>0</v>
      </c>
      <c r="F84" s="308">
        <v>0</v>
      </c>
      <c r="G84" s="308">
        <v>0</v>
      </c>
      <c r="H84" s="308">
        <v>0</v>
      </c>
      <c r="I84" s="308">
        <v>0</v>
      </c>
    </row>
    <row r="85" spans="1:9">
      <c r="A85" s="306" t="s">
        <v>129</v>
      </c>
      <c r="B85" s="307" t="s">
        <v>186</v>
      </c>
      <c r="C85" s="306" t="s">
        <v>189</v>
      </c>
      <c r="D85" s="308"/>
      <c r="E85" s="308">
        <v>0</v>
      </c>
      <c r="F85" s="308">
        <v>0</v>
      </c>
      <c r="G85" s="308">
        <v>0</v>
      </c>
      <c r="H85" s="308">
        <v>0</v>
      </c>
      <c r="I85" s="308">
        <v>0</v>
      </c>
    </row>
    <row r="86" spans="1:9">
      <c r="A86" s="306" t="s">
        <v>129</v>
      </c>
      <c r="B86" s="307" t="s">
        <v>186</v>
      </c>
      <c r="C86" s="306" t="s">
        <v>190</v>
      </c>
      <c r="D86" s="308"/>
      <c r="E86" s="308">
        <v>0</v>
      </c>
      <c r="F86" s="308">
        <v>0</v>
      </c>
      <c r="G86" s="308">
        <v>0</v>
      </c>
      <c r="H86" s="308">
        <v>0</v>
      </c>
      <c r="I86" s="308">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dimension ref="A1:M86"/>
  <sheetViews>
    <sheetView zoomScale="80" zoomScaleNormal="80" workbookViewId="0"/>
  </sheetViews>
  <sheetFormatPr defaultColWidth="9.140625" defaultRowHeight="14.25"/>
  <cols>
    <col min="1" max="1" width="10" style="304" bestFit="1" customWidth="1"/>
    <col min="2" max="2" width="55.85546875" style="304" bestFit="1" customWidth="1"/>
    <col min="3" max="3" width="26.7109375" style="304" bestFit="1" customWidth="1"/>
    <col min="4" max="16384" width="9.140625" style="304"/>
  </cols>
  <sheetData>
    <row r="1" spans="1:9">
      <c r="A1" s="304" t="s">
        <v>177</v>
      </c>
      <c r="B1" s="304" t="s">
        <v>191</v>
      </c>
      <c r="C1" s="304" t="s">
        <v>179</v>
      </c>
      <c r="D1" s="304" t="s">
        <v>180</v>
      </c>
      <c r="E1" s="304" t="s">
        <v>181</v>
      </c>
      <c r="F1" s="304" t="s">
        <v>182</v>
      </c>
      <c r="G1" s="304" t="s">
        <v>183</v>
      </c>
      <c r="H1" s="304" t="s">
        <v>184</v>
      </c>
      <c r="I1" s="304" t="s">
        <v>185</v>
      </c>
    </row>
    <row r="3" spans="1:9">
      <c r="A3" s="306" t="s">
        <v>119</v>
      </c>
      <c r="B3" s="309" t="s">
        <v>192</v>
      </c>
      <c r="C3" s="304" t="s">
        <v>193</v>
      </c>
      <c r="D3" s="310">
        <v>3.1200592500000068E-2</v>
      </c>
      <c r="E3" s="310"/>
      <c r="F3" s="310"/>
      <c r="G3" s="310"/>
      <c r="H3" s="310"/>
      <c r="I3" s="310"/>
    </row>
    <row r="4" spans="1:9">
      <c r="A4" s="306" t="s">
        <v>119</v>
      </c>
      <c r="B4" s="309" t="s">
        <v>194</v>
      </c>
      <c r="C4" s="304" t="s">
        <v>195</v>
      </c>
      <c r="D4" s="310">
        <v>3.1200592500000068E-2</v>
      </c>
      <c r="E4" s="310"/>
      <c r="F4" s="310"/>
      <c r="G4" s="310"/>
      <c r="H4" s="310"/>
      <c r="I4" s="310"/>
    </row>
    <row r="5" spans="1:9">
      <c r="A5" s="306" t="s">
        <v>119</v>
      </c>
      <c r="B5" s="309" t="s">
        <v>196</v>
      </c>
      <c r="C5" s="304" t="s">
        <v>197</v>
      </c>
      <c r="D5" s="310">
        <v>3.1200592500000068E-2</v>
      </c>
      <c r="E5" s="310"/>
      <c r="F5" s="310"/>
      <c r="G5" s="310"/>
      <c r="H5" s="310"/>
      <c r="I5" s="310"/>
    </row>
    <row r="6" spans="1:9">
      <c r="A6" s="306" t="s">
        <v>119</v>
      </c>
      <c r="B6" s="309" t="s">
        <v>198</v>
      </c>
      <c r="C6" s="304" t="s">
        <v>199</v>
      </c>
      <c r="D6" s="310">
        <v>3.1200592500000068E-2</v>
      </c>
      <c r="E6" s="310"/>
      <c r="F6" s="310"/>
      <c r="G6" s="310"/>
      <c r="H6" s="310"/>
      <c r="I6" s="310"/>
    </row>
    <row r="8" spans="1:9">
      <c r="A8" s="306" t="s">
        <v>123</v>
      </c>
      <c r="B8" s="309" t="s">
        <v>192</v>
      </c>
      <c r="C8" s="304" t="s">
        <v>193</v>
      </c>
      <c r="D8" s="310">
        <v>2.9195763820156317E-2</v>
      </c>
      <c r="E8" s="310"/>
      <c r="F8" s="310"/>
      <c r="G8" s="310"/>
      <c r="H8" s="310"/>
      <c r="I8" s="310"/>
    </row>
    <row r="9" spans="1:9">
      <c r="A9" s="306" t="s">
        <v>123</v>
      </c>
      <c r="B9" s="309" t="s">
        <v>194</v>
      </c>
      <c r="C9" s="304" t="s">
        <v>195</v>
      </c>
      <c r="D9" s="310">
        <v>2.9195763820156317E-2</v>
      </c>
      <c r="E9" s="310"/>
      <c r="F9" s="310"/>
      <c r="G9" s="310"/>
      <c r="H9" s="310"/>
      <c r="I9" s="310"/>
    </row>
    <row r="10" spans="1:9">
      <c r="A10" s="306" t="s">
        <v>123</v>
      </c>
      <c r="B10" s="309" t="s">
        <v>196</v>
      </c>
      <c r="C10" s="304" t="s">
        <v>197</v>
      </c>
      <c r="D10" s="310">
        <v>2.9195763820156317E-2</v>
      </c>
      <c r="E10" s="310"/>
      <c r="F10" s="310"/>
      <c r="G10" s="310"/>
      <c r="H10" s="310"/>
      <c r="I10" s="310"/>
    </row>
    <row r="11" spans="1:9">
      <c r="A11" s="306" t="s">
        <v>123</v>
      </c>
      <c r="B11" s="309" t="s">
        <v>198</v>
      </c>
      <c r="C11" s="304" t="s">
        <v>199</v>
      </c>
      <c r="D11" s="310">
        <v>2.9195763820156317E-2</v>
      </c>
      <c r="E11" s="310"/>
      <c r="F11" s="310"/>
      <c r="G11" s="310"/>
      <c r="H11" s="310"/>
      <c r="I11" s="310"/>
    </row>
    <row r="13" spans="1:9">
      <c r="A13" s="306" t="s">
        <v>147</v>
      </c>
      <c r="B13" s="309" t="s">
        <v>192</v>
      </c>
      <c r="C13" s="304" t="s">
        <v>193</v>
      </c>
      <c r="D13" s="310">
        <v>2.9195763820156317E-2</v>
      </c>
      <c r="E13" s="310"/>
      <c r="F13" s="310"/>
      <c r="G13" s="310"/>
      <c r="H13" s="310"/>
      <c r="I13" s="310"/>
    </row>
    <row r="14" spans="1:9">
      <c r="A14" s="306" t="s">
        <v>147</v>
      </c>
      <c r="B14" s="309" t="s">
        <v>194</v>
      </c>
      <c r="C14" s="304" t="s">
        <v>195</v>
      </c>
      <c r="D14" s="310">
        <v>2.9195763820156317E-2</v>
      </c>
      <c r="E14" s="310"/>
      <c r="F14" s="310"/>
      <c r="G14" s="310"/>
      <c r="H14" s="310"/>
      <c r="I14" s="310"/>
    </row>
    <row r="15" spans="1:9">
      <c r="A15" s="306" t="s">
        <v>147</v>
      </c>
      <c r="B15" s="309" t="s">
        <v>196</v>
      </c>
      <c r="C15" s="304" t="s">
        <v>197</v>
      </c>
      <c r="D15" s="310">
        <v>2.9195763820156317E-2</v>
      </c>
      <c r="E15" s="310"/>
      <c r="F15" s="310"/>
      <c r="G15" s="310"/>
      <c r="H15" s="310"/>
      <c r="I15" s="310"/>
    </row>
    <row r="16" spans="1:9">
      <c r="A16" s="306" t="s">
        <v>147</v>
      </c>
      <c r="B16" s="309" t="s">
        <v>198</v>
      </c>
      <c r="C16" s="304" t="s">
        <v>199</v>
      </c>
      <c r="D16" s="310">
        <v>2.9195763820156317E-2</v>
      </c>
      <c r="E16" s="310"/>
      <c r="F16" s="310"/>
      <c r="G16" s="310"/>
      <c r="H16" s="310"/>
      <c r="I16" s="310"/>
    </row>
    <row r="18" spans="1:13">
      <c r="A18" s="306" t="s">
        <v>125</v>
      </c>
      <c r="B18" s="309" t="s">
        <v>192</v>
      </c>
      <c r="C18" s="304" t="s">
        <v>193</v>
      </c>
      <c r="D18" s="310">
        <v>3.1200592500000068E-2</v>
      </c>
      <c r="E18" s="310"/>
      <c r="F18" s="310"/>
      <c r="G18" s="310"/>
      <c r="H18" s="310"/>
      <c r="I18" s="310"/>
    </row>
    <row r="19" spans="1:13">
      <c r="A19" s="306" t="s">
        <v>125</v>
      </c>
      <c r="B19" s="309" t="s">
        <v>194</v>
      </c>
      <c r="C19" s="304" t="s">
        <v>195</v>
      </c>
      <c r="D19" s="310">
        <v>3.1200592500000068E-2</v>
      </c>
      <c r="E19" s="310"/>
      <c r="F19" s="310"/>
      <c r="G19" s="310"/>
      <c r="H19" s="310"/>
      <c r="I19" s="310"/>
    </row>
    <row r="20" spans="1:13">
      <c r="A20" s="306" t="s">
        <v>125</v>
      </c>
      <c r="B20" s="309" t="s">
        <v>196</v>
      </c>
      <c r="C20" s="304" t="s">
        <v>197</v>
      </c>
      <c r="D20" s="310">
        <v>3.1200592500000068E-2</v>
      </c>
      <c r="E20" s="310"/>
      <c r="F20" s="310"/>
      <c r="G20" s="310"/>
      <c r="H20" s="310"/>
      <c r="I20" s="310"/>
    </row>
    <row r="21" spans="1:13">
      <c r="A21" s="306" t="s">
        <v>125</v>
      </c>
      <c r="B21" s="309" t="s">
        <v>198</v>
      </c>
      <c r="C21" s="304" t="s">
        <v>199</v>
      </c>
      <c r="D21" s="310">
        <v>3.1200592500000068E-2</v>
      </c>
      <c r="E21" s="310"/>
      <c r="F21" s="310"/>
      <c r="G21" s="310"/>
      <c r="H21" s="310"/>
      <c r="I21" s="310"/>
    </row>
    <row r="23" spans="1:13">
      <c r="A23" s="306" t="s">
        <v>149</v>
      </c>
      <c r="B23" s="309" t="s">
        <v>192</v>
      </c>
      <c r="C23" s="304" t="s">
        <v>193</v>
      </c>
      <c r="D23" s="310">
        <v>2.9195763820156317E-2</v>
      </c>
      <c r="E23" s="310"/>
      <c r="F23" s="310"/>
      <c r="G23" s="310"/>
      <c r="H23" s="310"/>
      <c r="I23" s="310"/>
    </row>
    <row r="24" spans="1:13">
      <c r="A24" s="306" t="s">
        <v>149</v>
      </c>
      <c r="B24" s="309" t="s">
        <v>194</v>
      </c>
      <c r="C24" s="304" t="s">
        <v>195</v>
      </c>
      <c r="D24" s="310">
        <v>2.9195763820156317E-2</v>
      </c>
      <c r="E24" s="310"/>
      <c r="F24" s="310"/>
      <c r="G24" s="310"/>
      <c r="H24" s="310"/>
      <c r="I24" s="310"/>
    </row>
    <row r="25" spans="1:13">
      <c r="A25" s="306" t="s">
        <v>149</v>
      </c>
      <c r="B25" s="309" t="s">
        <v>196</v>
      </c>
      <c r="C25" s="304" t="s">
        <v>197</v>
      </c>
      <c r="D25" s="310">
        <v>2.9195763820156317E-2</v>
      </c>
      <c r="E25" s="310"/>
      <c r="F25" s="310"/>
      <c r="G25" s="310"/>
      <c r="H25" s="310"/>
      <c r="I25" s="310"/>
    </row>
    <row r="26" spans="1:13">
      <c r="A26" s="306" t="s">
        <v>149</v>
      </c>
      <c r="B26" s="309" t="s">
        <v>198</v>
      </c>
      <c r="C26" s="304" t="s">
        <v>199</v>
      </c>
      <c r="D26" s="310">
        <v>2.9195763820156317E-2</v>
      </c>
      <c r="E26" s="310"/>
      <c r="F26" s="310"/>
      <c r="G26" s="310"/>
      <c r="H26" s="310"/>
      <c r="I26" s="310"/>
    </row>
    <row r="27" spans="1:13">
      <c r="L27" s="309"/>
    </row>
    <row r="28" spans="1:13">
      <c r="A28" s="306" t="s">
        <v>137</v>
      </c>
      <c r="B28" s="309" t="s">
        <v>192</v>
      </c>
      <c r="C28" s="304" t="s">
        <v>193</v>
      </c>
      <c r="D28" s="310">
        <v>2.9195763820156317E-2</v>
      </c>
      <c r="E28" s="310"/>
      <c r="F28" s="310"/>
      <c r="G28" s="310"/>
      <c r="H28" s="310"/>
      <c r="I28" s="310"/>
      <c r="L28" s="308"/>
      <c r="M28" s="311"/>
    </row>
    <row r="29" spans="1:13">
      <c r="A29" s="306" t="s">
        <v>137</v>
      </c>
      <c r="B29" s="309" t="s">
        <v>194</v>
      </c>
      <c r="C29" s="304" t="s">
        <v>195</v>
      </c>
      <c r="D29" s="310">
        <v>2.9195763820156317E-2</v>
      </c>
      <c r="E29" s="310"/>
      <c r="F29" s="310"/>
      <c r="G29" s="310"/>
      <c r="H29" s="310"/>
      <c r="I29" s="310"/>
      <c r="L29" s="308"/>
      <c r="M29" s="311"/>
    </row>
    <row r="30" spans="1:13">
      <c r="A30" s="306" t="s">
        <v>137</v>
      </c>
      <c r="B30" s="309" t="s">
        <v>196</v>
      </c>
      <c r="C30" s="304" t="s">
        <v>197</v>
      </c>
      <c r="D30" s="310">
        <v>2.9195763820156317E-2</v>
      </c>
      <c r="E30" s="310"/>
      <c r="F30" s="310"/>
      <c r="G30" s="310"/>
      <c r="H30" s="310"/>
      <c r="I30" s="310"/>
      <c r="L30" s="308"/>
      <c r="M30" s="311"/>
    </row>
    <row r="31" spans="1:13">
      <c r="A31" s="306" t="s">
        <v>137</v>
      </c>
      <c r="B31" s="309" t="s">
        <v>198</v>
      </c>
      <c r="C31" s="304" t="s">
        <v>199</v>
      </c>
      <c r="D31" s="310">
        <v>2.9195763820156317E-2</v>
      </c>
      <c r="E31" s="310"/>
      <c r="F31" s="310"/>
      <c r="G31" s="310"/>
      <c r="H31" s="310"/>
      <c r="I31" s="310"/>
      <c r="L31" s="308"/>
      <c r="M31" s="311"/>
    </row>
    <row r="33" spans="1:9">
      <c r="A33" s="306" t="s">
        <v>131</v>
      </c>
      <c r="B33" s="309" t="s">
        <v>192</v>
      </c>
      <c r="C33" s="304" t="s">
        <v>193</v>
      </c>
      <c r="D33" s="310">
        <v>2.9195763820156317E-2</v>
      </c>
      <c r="E33" s="310"/>
      <c r="F33" s="310"/>
      <c r="G33" s="310"/>
      <c r="H33" s="310"/>
      <c r="I33" s="310"/>
    </row>
    <row r="34" spans="1:9">
      <c r="A34" s="306" t="s">
        <v>131</v>
      </c>
      <c r="B34" s="309" t="s">
        <v>194</v>
      </c>
      <c r="C34" s="304" t="s">
        <v>195</v>
      </c>
      <c r="D34" s="310">
        <v>2.9195763820156317E-2</v>
      </c>
      <c r="E34" s="310"/>
      <c r="F34" s="310"/>
      <c r="G34" s="310"/>
      <c r="H34" s="310"/>
      <c r="I34" s="310"/>
    </row>
    <row r="35" spans="1:9">
      <c r="A35" s="306" t="s">
        <v>131</v>
      </c>
      <c r="B35" s="309" t="s">
        <v>196</v>
      </c>
      <c r="C35" s="304" t="s">
        <v>197</v>
      </c>
      <c r="D35" s="310">
        <v>2.9195763820156317E-2</v>
      </c>
      <c r="E35" s="310"/>
      <c r="F35" s="310"/>
      <c r="G35" s="310"/>
      <c r="H35" s="310"/>
      <c r="I35" s="310"/>
    </row>
    <row r="36" spans="1:9">
      <c r="A36" s="306" t="s">
        <v>131</v>
      </c>
      <c r="B36" s="309" t="s">
        <v>198</v>
      </c>
      <c r="C36" s="304" t="s">
        <v>199</v>
      </c>
      <c r="D36" s="310">
        <v>2.9195763820156317E-2</v>
      </c>
      <c r="E36" s="310"/>
      <c r="F36" s="310"/>
      <c r="G36" s="310"/>
      <c r="H36" s="310"/>
      <c r="I36" s="310"/>
    </row>
    <row r="38" spans="1:9">
      <c r="A38" s="306" t="s">
        <v>139</v>
      </c>
      <c r="B38" s="309" t="s">
        <v>192</v>
      </c>
      <c r="C38" s="304" t="s">
        <v>193</v>
      </c>
      <c r="D38" s="310">
        <v>2.9195763820156317E-2</v>
      </c>
      <c r="E38" s="310"/>
      <c r="F38" s="310"/>
      <c r="G38" s="310"/>
      <c r="H38" s="310"/>
      <c r="I38" s="310"/>
    </row>
    <row r="39" spans="1:9">
      <c r="A39" s="306" t="s">
        <v>139</v>
      </c>
      <c r="B39" s="309" t="s">
        <v>194</v>
      </c>
      <c r="C39" s="304" t="s">
        <v>195</v>
      </c>
      <c r="D39" s="310">
        <v>2.9195763820156317E-2</v>
      </c>
      <c r="E39" s="310"/>
      <c r="F39" s="310"/>
      <c r="G39" s="310"/>
      <c r="H39" s="310"/>
      <c r="I39" s="310"/>
    </row>
    <row r="40" spans="1:9">
      <c r="A40" s="306" t="s">
        <v>139</v>
      </c>
      <c r="B40" s="309" t="s">
        <v>196</v>
      </c>
      <c r="C40" s="304" t="s">
        <v>197</v>
      </c>
      <c r="D40" s="310">
        <v>2.9195763820156317E-2</v>
      </c>
      <c r="E40" s="310"/>
      <c r="F40" s="310"/>
      <c r="G40" s="310"/>
      <c r="H40" s="310"/>
      <c r="I40" s="310"/>
    </row>
    <row r="41" spans="1:9">
      <c r="A41" s="306" t="s">
        <v>139</v>
      </c>
      <c r="B41" s="309" t="s">
        <v>198</v>
      </c>
      <c r="C41" s="304" t="s">
        <v>199</v>
      </c>
      <c r="D41" s="310">
        <v>2.9195763820156317E-2</v>
      </c>
      <c r="E41" s="310"/>
      <c r="F41" s="310"/>
      <c r="G41" s="310"/>
      <c r="H41" s="310"/>
      <c r="I41" s="310"/>
    </row>
    <row r="43" spans="1:9">
      <c r="A43" s="306" t="s">
        <v>141</v>
      </c>
      <c r="B43" s="309" t="s">
        <v>192</v>
      </c>
      <c r="C43" s="304" t="s">
        <v>193</v>
      </c>
      <c r="D43" s="310">
        <v>2.9195763820156317E-2</v>
      </c>
      <c r="E43" s="310"/>
      <c r="F43" s="310"/>
      <c r="G43" s="310"/>
      <c r="H43" s="310"/>
      <c r="I43" s="310"/>
    </row>
    <row r="44" spans="1:9">
      <c r="A44" s="306" t="s">
        <v>141</v>
      </c>
      <c r="B44" s="309" t="s">
        <v>194</v>
      </c>
      <c r="C44" s="304" t="s">
        <v>195</v>
      </c>
      <c r="D44" s="310">
        <v>2.9195763820156317E-2</v>
      </c>
      <c r="E44" s="310"/>
      <c r="F44" s="310"/>
      <c r="G44" s="310"/>
      <c r="H44" s="310"/>
      <c r="I44" s="310"/>
    </row>
    <row r="45" spans="1:9">
      <c r="A45" s="306" t="s">
        <v>141</v>
      </c>
      <c r="B45" s="309" t="s">
        <v>196</v>
      </c>
      <c r="C45" s="304" t="s">
        <v>197</v>
      </c>
      <c r="D45" s="310">
        <v>2.9195763820156317E-2</v>
      </c>
      <c r="E45" s="310"/>
      <c r="F45" s="310"/>
      <c r="G45" s="310"/>
      <c r="H45" s="310"/>
      <c r="I45" s="310"/>
    </row>
    <row r="46" spans="1:9">
      <c r="A46" s="306" t="s">
        <v>141</v>
      </c>
      <c r="B46" s="309" t="s">
        <v>198</v>
      </c>
      <c r="C46" s="304" t="s">
        <v>199</v>
      </c>
      <c r="D46" s="310">
        <v>2.9195763820156317E-2</v>
      </c>
      <c r="E46" s="310"/>
      <c r="F46" s="310"/>
      <c r="G46" s="310"/>
      <c r="H46" s="310"/>
      <c r="I46" s="310"/>
    </row>
    <row r="48" spans="1:9">
      <c r="A48" s="306" t="s">
        <v>143</v>
      </c>
      <c r="B48" s="309" t="s">
        <v>192</v>
      </c>
      <c r="C48" s="304" t="s">
        <v>193</v>
      </c>
      <c r="D48" s="310">
        <v>2.9195763820156317E-2</v>
      </c>
      <c r="E48" s="310"/>
      <c r="F48" s="310"/>
      <c r="G48" s="310"/>
      <c r="H48" s="310"/>
      <c r="I48" s="310"/>
    </row>
    <row r="49" spans="1:9">
      <c r="A49" s="306" t="s">
        <v>143</v>
      </c>
      <c r="B49" s="309" t="s">
        <v>194</v>
      </c>
      <c r="C49" s="304" t="s">
        <v>195</v>
      </c>
      <c r="D49" s="310">
        <v>2.9195763820156317E-2</v>
      </c>
      <c r="E49" s="310"/>
      <c r="F49" s="310"/>
      <c r="G49" s="310"/>
      <c r="H49" s="310"/>
      <c r="I49" s="310"/>
    </row>
    <row r="50" spans="1:9">
      <c r="A50" s="306" t="s">
        <v>143</v>
      </c>
      <c r="B50" s="309" t="s">
        <v>196</v>
      </c>
      <c r="C50" s="304" t="s">
        <v>197</v>
      </c>
      <c r="D50" s="310">
        <v>2.9195763820156317E-2</v>
      </c>
      <c r="E50" s="310"/>
      <c r="F50" s="310"/>
      <c r="G50" s="310"/>
      <c r="H50" s="310"/>
      <c r="I50" s="310"/>
    </row>
    <row r="51" spans="1:9">
      <c r="A51" s="306" t="s">
        <v>143</v>
      </c>
      <c r="B51" s="309" t="s">
        <v>198</v>
      </c>
      <c r="C51" s="304" t="s">
        <v>199</v>
      </c>
      <c r="D51" s="310">
        <v>2.9195763820156317E-2</v>
      </c>
      <c r="E51" s="310"/>
      <c r="F51" s="310"/>
      <c r="G51" s="310"/>
      <c r="H51" s="310"/>
      <c r="I51" s="310"/>
    </row>
    <row r="53" spans="1:9">
      <c r="A53" s="306" t="s">
        <v>145</v>
      </c>
      <c r="B53" s="309" t="s">
        <v>192</v>
      </c>
      <c r="C53" s="304" t="s">
        <v>193</v>
      </c>
      <c r="D53" s="310">
        <v>3.1200592500000068E-2</v>
      </c>
      <c r="E53" s="310"/>
      <c r="F53" s="310"/>
      <c r="G53" s="310"/>
      <c r="H53" s="310"/>
      <c r="I53" s="310"/>
    </row>
    <row r="54" spans="1:9">
      <c r="A54" s="306" t="s">
        <v>145</v>
      </c>
      <c r="B54" s="309" t="s">
        <v>194</v>
      </c>
      <c r="C54" s="304" t="s">
        <v>195</v>
      </c>
      <c r="D54" s="310">
        <v>3.1200592500000068E-2</v>
      </c>
      <c r="E54" s="310"/>
      <c r="F54" s="310"/>
      <c r="G54" s="310"/>
      <c r="H54" s="310"/>
      <c r="I54" s="310"/>
    </row>
    <row r="55" spans="1:9">
      <c r="A55" s="306" t="s">
        <v>145</v>
      </c>
      <c r="B55" s="309" t="s">
        <v>196</v>
      </c>
      <c r="C55" s="304" t="s">
        <v>197</v>
      </c>
      <c r="D55" s="310">
        <v>3.1200592500000068E-2</v>
      </c>
      <c r="E55" s="310"/>
      <c r="F55" s="310"/>
      <c r="G55" s="310"/>
      <c r="H55" s="310"/>
      <c r="I55" s="310"/>
    </row>
    <row r="56" spans="1:9">
      <c r="A56" s="306" t="s">
        <v>145</v>
      </c>
      <c r="B56" s="309" t="s">
        <v>198</v>
      </c>
      <c r="C56" s="304" t="s">
        <v>199</v>
      </c>
      <c r="D56" s="310">
        <v>3.1200592500000068E-2</v>
      </c>
      <c r="E56" s="310"/>
      <c r="F56" s="310"/>
      <c r="G56" s="310"/>
      <c r="H56" s="310"/>
      <c r="I56" s="310"/>
    </row>
    <row r="58" spans="1:9">
      <c r="A58" s="306" t="s">
        <v>117</v>
      </c>
      <c r="B58" s="309" t="s">
        <v>192</v>
      </c>
      <c r="C58" s="304" t="s">
        <v>193</v>
      </c>
      <c r="D58" s="310">
        <v>2.9195763820156317E-2</v>
      </c>
      <c r="E58" s="310"/>
      <c r="F58" s="310"/>
      <c r="G58" s="310"/>
      <c r="H58" s="310"/>
      <c r="I58" s="310"/>
    </row>
    <row r="59" spans="1:9">
      <c r="A59" s="306" t="s">
        <v>117</v>
      </c>
      <c r="B59" s="309" t="s">
        <v>194</v>
      </c>
      <c r="C59" s="304" t="s">
        <v>195</v>
      </c>
      <c r="D59" s="310">
        <v>2.9195763820156317E-2</v>
      </c>
      <c r="E59" s="310"/>
      <c r="F59" s="310"/>
      <c r="G59" s="310"/>
      <c r="H59" s="310"/>
      <c r="I59" s="310"/>
    </row>
    <row r="60" spans="1:9">
      <c r="A60" s="306" t="s">
        <v>117</v>
      </c>
      <c r="B60" s="309" t="s">
        <v>196</v>
      </c>
      <c r="C60" s="304" t="s">
        <v>197</v>
      </c>
      <c r="D60" s="310">
        <v>2.9195763820156317E-2</v>
      </c>
      <c r="E60" s="310"/>
      <c r="F60" s="310"/>
      <c r="G60" s="310"/>
      <c r="H60" s="310"/>
      <c r="I60" s="310"/>
    </row>
    <row r="61" spans="1:9">
      <c r="A61" s="306" t="s">
        <v>117</v>
      </c>
      <c r="B61" s="309" t="s">
        <v>198</v>
      </c>
      <c r="C61" s="304" t="s">
        <v>199</v>
      </c>
      <c r="D61" s="310">
        <v>2.9195763820156317E-2</v>
      </c>
      <c r="E61" s="310"/>
      <c r="F61" s="310"/>
      <c r="G61" s="310"/>
      <c r="H61" s="310"/>
      <c r="I61" s="310"/>
    </row>
    <row r="63" spans="1:9">
      <c r="A63" s="306" t="s">
        <v>121</v>
      </c>
      <c r="B63" s="309" t="s">
        <v>192</v>
      </c>
      <c r="C63" s="304" t="s">
        <v>193</v>
      </c>
      <c r="D63" s="310">
        <v>3.2944792499999931E-2</v>
      </c>
      <c r="E63" s="310"/>
      <c r="F63" s="310"/>
      <c r="G63" s="310"/>
      <c r="H63" s="310"/>
      <c r="I63" s="310"/>
    </row>
    <row r="64" spans="1:9">
      <c r="A64" s="306" t="s">
        <v>121</v>
      </c>
      <c r="B64" s="309" t="s">
        <v>194</v>
      </c>
      <c r="C64" s="304" t="s">
        <v>195</v>
      </c>
      <c r="D64" s="310">
        <v>3.2944792499999931E-2</v>
      </c>
      <c r="E64" s="310"/>
      <c r="F64" s="310"/>
      <c r="G64" s="310"/>
      <c r="H64" s="310"/>
      <c r="I64" s="310"/>
    </row>
    <row r="65" spans="1:9">
      <c r="A65" s="306" t="s">
        <v>121</v>
      </c>
      <c r="B65" s="309" t="s">
        <v>196</v>
      </c>
      <c r="C65" s="304" t="s">
        <v>197</v>
      </c>
      <c r="D65" s="310">
        <v>3.2944792499999931E-2</v>
      </c>
      <c r="E65" s="310"/>
      <c r="F65" s="310"/>
      <c r="G65" s="310"/>
      <c r="H65" s="310"/>
      <c r="I65" s="310"/>
    </row>
    <row r="66" spans="1:9">
      <c r="A66" s="306" t="s">
        <v>121</v>
      </c>
      <c r="B66" s="309" t="s">
        <v>198</v>
      </c>
      <c r="C66" s="304" t="s">
        <v>199</v>
      </c>
      <c r="D66" s="310">
        <v>3.2944792499999931E-2</v>
      </c>
      <c r="E66" s="310"/>
      <c r="F66" s="310"/>
      <c r="G66" s="310"/>
      <c r="H66" s="310"/>
      <c r="I66" s="310"/>
    </row>
    <row r="68" spans="1:9">
      <c r="A68" s="306" t="s">
        <v>127</v>
      </c>
      <c r="B68" s="309" t="s">
        <v>192</v>
      </c>
      <c r="C68" s="304" t="s">
        <v>193</v>
      </c>
      <c r="D68" s="310">
        <v>3.1136940290744652E-2</v>
      </c>
      <c r="E68" s="310"/>
      <c r="F68" s="310"/>
      <c r="G68" s="310"/>
      <c r="H68" s="310"/>
      <c r="I68" s="310"/>
    </row>
    <row r="69" spans="1:9">
      <c r="A69" s="306" t="s">
        <v>127</v>
      </c>
      <c r="B69" s="309" t="s">
        <v>194</v>
      </c>
      <c r="C69" s="304" t="s">
        <v>195</v>
      </c>
      <c r="D69" s="310">
        <v>3.1136940290744652E-2</v>
      </c>
      <c r="E69" s="310"/>
      <c r="F69" s="310"/>
      <c r="G69" s="310"/>
      <c r="H69" s="310"/>
      <c r="I69" s="310"/>
    </row>
    <row r="70" spans="1:9">
      <c r="A70" s="306" t="s">
        <v>127</v>
      </c>
      <c r="B70" s="309" t="s">
        <v>196</v>
      </c>
      <c r="C70" s="304" t="s">
        <v>197</v>
      </c>
      <c r="D70" s="310">
        <v>2.9195763820156317E-2</v>
      </c>
      <c r="E70" s="310"/>
      <c r="F70" s="310"/>
      <c r="G70" s="310"/>
      <c r="H70" s="310"/>
      <c r="I70" s="310"/>
    </row>
    <row r="71" spans="1:9">
      <c r="A71" s="306" t="s">
        <v>127</v>
      </c>
      <c r="B71" s="309" t="s">
        <v>198</v>
      </c>
      <c r="C71" s="304" t="s">
        <v>199</v>
      </c>
      <c r="D71" s="310">
        <v>2.9195763820156317E-2</v>
      </c>
      <c r="E71" s="310"/>
      <c r="F71" s="310"/>
      <c r="G71" s="310"/>
      <c r="H71" s="310"/>
      <c r="I71" s="310"/>
    </row>
    <row r="73" spans="1:9">
      <c r="A73" s="306" t="s">
        <v>133</v>
      </c>
      <c r="B73" s="309" t="s">
        <v>192</v>
      </c>
      <c r="C73" s="304" t="s">
        <v>193</v>
      </c>
      <c r="D73" s="310">
        <v>2.9195763820156317E-2</v>
      </c>
      <c r="E73" s="310"/>
      <c r="F73" s="310"/>
      <c r="G73" s="310"/>
      <c r="H73" s="310"/>
      <c r="I73" s="310"/>
    </row>
    <row r="74" spans="1:9">
      <c r="A74" s="306" t="s">
        <v>133</v>
      </c>
      <c r="B74" s="309" t="s">
        <v>194</v>
      </c>
      <c r="C74" s="304" t="s">
        <v>195</v>
      </c>
      <c r="D74" s="310">
        <v>2.9195763820156317E-2</v>
      </c>
      <c r="E74" s="310"/>
      <c r="F74" s="310"/>
      <c r="G74" s="310"/>
      <c r="H74" s="310"/>
      <c r="I74" s="310"/>
    </row>
    <row r="75" spans="1:9">
      <c r="A75" s="306" t="s">
        <v>133</v>
      </c>
      <c r="B75" s="309" t="s">
        <v>196</v>
      </c>
      <c r="C75" s="304" t="s">
        <v>197</v>
      </c>
      <c r="D75" s="310">
        <v>2.9195763820156317E-2</v>
      </c>
      <c r="E75" s="310"/>
      <c r="F75" s="310"/>
      <c r="G75" s="310"/>
      <c r="H75" s="310"/>
      <c r="I75" s="310"/>
    </row>
    <row r="76" spans="1:9">
      <c r="A76" s="306" t="s">
        <v>133</v>
      </c>
      <c r="B76" s="309" t="s">
        <v>198</v>
      </c>
      <c r="C76" s="304" t="s">
        <v>199</v>
      </c>
      <c r="D76" s="310">
        <v>2.9195763820156317E-2</v>
      </c>
      <c r="E76" s="310"/>
      <c r="F76" s="310"/>
      <c r="G76" s="310"/>
      <c r="H76" s="310"/>
      <c r="I76" s="310"/>
    </row>
    <row r="78" spans="1:9">
      <c r="A78" s="306" t="s">
        <v>135</v>
      </c>
      <c r="B78" s="309" t="s">
        <v>192</v>
      </c>
      <c r="C78" s="304" t="s">
        <v>193</v>
      </c>
      <c r="D78" s="310">
        <v>3.1136940290744652E-2</v>
      </c>
      <c r="E78" s="310"/>
      <c r="F78" s="310"/>
      <c r="G78" s="310"/>
      <c r="H78" s="310"/>
      <c r="I78" s="310"/>
    </row>
    <row r="79" spans="1:9">
      <c r="A79" s="306" t="s">
        <v>135</v>
      </c>
      <c r="B79" s="309" t="s">
        <v>194</v>
      </c>
      <c r="C79" s="304" t="s">
        <v>195</v>
      </c>
      <c r="D79" s="310">
        <v>3.1136940290744652E-2</v>
      </c>
      <c r="E79" s="310"/>
      <c r="F79" s="310"/>
      <c r="G79" s="310"/>
      <c r="H79" s="310"/>
      <c r="I79" s="310"/>
    </row>
    <row r="80" spans="1:9">
      <c r="A80" s="306" t="s">
        <v>135</v>
      </c>
      <c r="B80" s="309" t="s">
        <v>196</v>
      </c>
      <c r="C80" s="304" t="s">
        <v>197</v>
      </c>
      <c r="D80" s="310">
        <v>2.9195763820156317E-2</v>
      </c>
      <c r="E80" s="310"/>
      <c r="F80" s="310"/>
      <c r="G80" s="310"/>
      <c r="H80" s="310"/>
      <c r="I80" s="310"/>
    </row>
    <row r="81" spans="1:9">
      <c r="A81" s="306" t="s">
        <v>135</v>
      </c>
      <c r="B81" s="309" t="s">
        <v>198</v>
      </c>
      <c r="C81" s="304" t="s">
        <v>199</v>
      </c>
      <c r="D81" s="310">
        <v>2.9195763820156317E-2</v>
      </c>
      <c r="E81" s="310"/>
      <c r="F81" s="310"/>
      <c r="G81" s="310"/>
      <c r="H81" s="310"/>
      <c r="I81" s="310"/>
    </row>
    <row r="83" spans="1:9">
      <c r="A83" s="306" t="s">
        <v>129</v>
      </c>
      <c r="B83" s="309" t="s">
        <v>192</v>
      </c>
      <c r="C83" s="304" t="s">
        <v>193</v>
      </c>
      <c r="D83" s="310">
        <v>2.9195763820156317E-2</v>
      </c>
      <c r="E83" s="310"/>
      <c r="F83" s="310"/>
      <c r="G83" s="310"/>
      <c r="H83" s="310"/>
      <c r="I83" s="310"/>
    </row>
    <row r="84" spans="1:9">
      <c r="A84" s="306" t="s">
        <v>129</v>
      </c>
      <c r="B84" s="309" t="s">
        <v>194</v>
      </c>
      <c r="C84" s="304" t="s">
        <v>195</v>
      </c>
      <c r="D84" s="310">
        <v>2.9195763820156317E-2</v>
      </c>
      <c r="E84" s="310"/>
      <c r="F84" s="310"/>
      <c r="G84" s="310"/>
      <c r="H84" s="310"/>
      <c r="I84" s="310"/>
    </row>
    <row r="85" spans="1:9">
      <c r="A85" s="306" t="s">
        <v>129</v>
      </c>
      <c r="B85" s="309" t="s">
        <v>196</v>
      </c>
      <c r="C85" s="304" t="s">
        <v>197</v>
      </c>
      <c r="D85" s="310">
        <v>2.9195763820156317E-2</v>
      </c>
      <c r="E85" s="310"/>
      <c r="F85" s="310"/>
      <c r="G85" s="310"/>
      <c r="H85" s="310"/>
      <c r="I85" s="310"/>
    </row>
    <row r="86" spans="1:9">
      <c r="A86" s="306" t="s">
        <v>129</v>
      </c>
      <c r="B86" s="309" t="s">
        <v>198</v>
      </c>
      <c r="C86" s="304" t="s">
        <v>199</v>
      </c>
      <c r="D86" s="310">
        <v>2.9195763820156317E-2</v>
      </c>
      <c r="E86" s="310"/>
      <c r="F86" s="310"/>
      <c r="G86" s="310"/>
      <c r="H86" s="310"/>
      <c r="I86" s="3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dimension ref="A1:J72"/>
  <sheetViews>
    <sheetView zoomScale="80" zoomScaleNormal="80" workbookViewId="0"/>
  </sheetViews>
  <sheetFormatPr defaultColWidth="9.140625" defaultRowHeight="15"/>
  <cols>
    <col min="1" max="1" width="9.140625" style="312"/>
    <col min="2" max="2" width="12.5703125" style="312" bestFit="1" customWidth="1"/>
    <col min="3" max="3" width="57" style="312" bestFit="1" customWidth="1"/>
    <col min="4" max="4" width="9.42578125" style="312" bestFit="1" customWidth="1"/>
    <col min="5" max="5" width="23" style="312" bestFit="1" customWidth="1"/>
    <col min="6" max="16384" width="9.140625" style="312"/>
  </cols>
  <sheetData>
    <row r="1" spans="1:10">
      <c r="C1" s="313" t="s">
        <v>200</v>
      </c>
    </row>
    <row r="2" spans="1:10">
      <c r="C2" s="339" t="s">
        <v>201</v>
      </c>
      <c r="E2" s="339" t="s">
        <v>202</v>
      </c>
    </row>
    <row r="4" spans="1:10">
      <c r="A4" s="340" t="s">
        <v>203</v>
      </c>
      <c r="B4" s="340" t="s">
        <v>204</v>
      </c>
      <c r="C4" s="340" t="s">
        <v>205</v>
      </c>
      <c r="D4" s="340" t="s">
        <v>206</v>
      </c>
      <c r="E4" s="340" t="s">
        <v>207</v>
      </c>
      <c r="F4" s="340" t="s">
        <v>181</v>
      </c>
      <c r="G4" s="340" t="s">
        <v>182</v>
      </c>
      <c r="H4" s="340" t="s">
        <v>183</v>
      </c>
      <c r="I4" s="340" t="s">
        <v>184</v>
      </c>
      <c r="J4" s="340" t="s">
        <v>185</v>
      </c>
    </row>
    <row r="5" spans="1:10">
      <c r="A5" s="312" t="s">
        <v>119</v>
      </c>
      <c r="B5" s="312" t="s">
        <v>208</v>
      </c>
      <c r="C5" s="312" t="s">
        <v>209</v>
      </c>
      <c r="D5" s="312" t="s">
        <v>92</v>
      </c>
      <c r="E5" s="312" t="s">
        <v>210</v>
      </c>
      <c r="F5" s="314">
        <v>4.9000000000000002E-2</v>
      </c>
      <c r="G5" s="314">
        <v>0.157</v>
      </c>
      <c r="H5" s="314">
        <v>0.60399999999999998</v>
      </c>
      <c r="I5" s="314">
        <v>0.59799999999999998</v>
      </c>
      <c r="J5" s="314" t="s">
        <v>211</v>
      </c>
    </row>
    <row r="6" spans="1:10">
      <c r="A6" s="312" t="s">
        <v>119</v>
      </c>
      <c r="B6" s="312" t="s">
        <v>212</v>
      </c>
      <c r="C6" s="312" t="s">
        <v>213</v>
      </c>
      <c r="D6" s="312" t="s">
        <v>92</v>
      </c>
      <c r="E6" s="312" t="s">
        <v>210</v>
      </c>
      <c r="F6" s="314">
        <v>0.182</v>
      </c>
      <c r="G6" s="314">
        <v>0.32500000000000001</v>
      </c>
      <c r="H6" s="314">
        <v>2.9969999999999999</v>
      </c>
      <c r="I6" s="314">
        <v>0.51200000000000001</v>
      </c>
      <c r="J6" s="314" t="s">
        <v>211</v>
      </c>
    </row>
    <row r="7" spans="1:10">
      <c r="A7" s="312" t="s">
        <v>119</v>
      </c>
      <c r="B7" s="312" t="s">
        <v>214</v>
      </c>
      <c r="C7" s="312" t="s">
        <v>215</v>
      </c>
      <c r="D7" s="312" t="s">
        <v>216</v>
      </c>
      <c r="E7" s="312" t="s">
        <v>210</v>
      </c>
      <c r="F7" s="314">
        <v>0.82599999999999996</v>
      </c>
      <c r="G7" s="314">
        <v>3.99</v>
      </c>
      <c r="H7" s="314">
        <v>0.10199999999999999</v>
      </c>
      <c r="I7" s="314">
        <v>2.1999999999999999E-2</v>
      </c>
      <c r="J7" s="314" t="s">
        <v>211</v>
      </c>
    </row>
    <row r="8" spans="1:10">
      <c r="A8" s="312" t="s">
        <v>119</v>
      </c>
      <c r="B8" s="312" t="s">
        <v>217</v>
      </c>
      <c r="C8" s="312" t="s">
        <v>218</v>
      </c>
      <c r="D8" s="312" t="s">
        <v>92</v>
      </c>
      <c r="E8" s="312" t="s">
        <v>210</v>
      </c>
      <c r="F8" s="321" t="s">
        <v>211</v>
      </c>
      <c r="G8" s="314">
        <v>0</v>
      </c>
      <c r="H8" s="314">
        <v>0</v>
      </c>
      <c r="I8" s="314">
        <v>0</v>
      </c>
      <c r="J8" s="314" t="s">
        <v>211</v>
      </c>
    </row>
    <row r="9" spans="1:10">
      <c r="A9" s="312" t="s">
        <v>123</v>
      </c>
      <c r="B9" s="312" t="s">
        <v>208</v>
      </c>
      <c r="C9" s="312" t="s">
        <v>209</v>
      </c>
      <c r="D9" s="312" t="s">
        <v>92</v>
      </c>
      <c r="E9" s="312" t="s">
        <v>210</v>
      </c>
      <c r="F9" s="314">
        <v>0</v>
      </c>
      <c r="G9" s="314">
        <v>0</v>
      </c>
      <c r="H9" s="314">
        <v>0</v>
      </c>
      <c r="I9" s="314">
        <v>0.05</v>
      </c>
      <c r="J9" s="314" t="s">
        <v>211</v>
      </c>
    </row>
    <row r="10" spans="1:10">
      <c r="A10" s="312" t="s">
        <v>123</v>
      </c>
      <c r="B10" s="312" t="s">
        <v>212</v>
      </c>
      <c r="C10" s="312" t="s">
        <v>213</v>
      </c>
      <c r="D10" s="312" t="s">
        <v>92</v>
      </c>
      <c r="E10" s="312" t="s">
        <v>210</v>
      </c>
      <c r="F10" s="314">
        <v>0</v>
      </c>
      <c r="G10" s="314">
        <v>0</v>
      </c>
      <c r="H10" s="314">
        <v>0</v>
      </c>
      <c r="I10" s="314">
        <v>2E-3</v>
      </c>
      <c r="J10" s="314" t="s">
        <v>211</v>
      </c>
    </row>
    <row r="11" spans="1:10">
      <c r="A11" s="312" t="s">
        <v>123</v>
      </c>
      <c r="B11" s="312" t="s">
        <v>214</v>
      </c>
      <c r="C11" s="312" t="s">
        <v>215</v>
      </c>
      <c r="D11" s="312" t="s">
        <v>216</v>
      </c>
      <c r="E11" s="312" t="s">
        <v>210</v>
      </c>
      <c r="F11" s="314">
        <v>0</v>
      </c>
      <c r="G11" s="314">
        <v>0</v>
      </c>
      <c r="H11" s="314">
        <v>1.9E-2</v>
      </c>
      <c r="I11" s="314">
        <v>0</v>
      </c>
      <c r="J11" s="314" t="s">
        <v>211</v>
      </c>
    </row>
    <row r="12" spans="1:10">
      <c r="A12" s="312" t="s">
        <v>123</v>
      </c>
      <c r="B12" s="312" t="s">
        <v>217</v>
      </c>
      <c r="C12" s="312" t="s">
        <v>218</v>
      </c>
      <c r="D12" s="312" t="s">
        <v>92</v>
      </c>
      <c r="E12" s="312" t="s">
        <v>210</v>
      </c>
      <c r="F12" s="314" t="s">
        <v>211</v>
      </c>
      <c r="G12" s="314">
        <v>0</v>
      </c>
      <c r="H12" s="314">
        <v>0</v>
      </c>
      <c r="I12" s="314">
        <v>0</v>
      </c>
      <c r="J12" s="314" t="s">
        <v>211</v>
      </c>
    </row>
    <row r="13" spans="1:10">
      <c r="A13" s="312" t="s">
        <v>147</v>
      </c>
      <c r="B13" s="312" t="s">
        <v>208</v>
      </c>
      <c r="C13" s="312" t="s">
        <v>209</v>
      </c>
      <c r="D13" s="312" t="s">
        <v>92</v>
      </c>
      <c r="E13" s="312" t="s">
        <v>210</v>
      </c>
      <c r="F13" s="314">
        <v>0</v>
      </c>
      <c r="G13" s="314">
        <v>0</v>
      </c>
      <c r="H13" s="314">
        <v>0</v>
      </c>
      <c r="I13" s="314">
        <v>0</v>
      </c>
      <c r="J13" s="314" t="s">
        <v>211</v>
      </c>
    </row>
    <row r="14" spans="1:10">
      <c r="A14" s="312" t="s">
        <v>147</v>
      </c>
      <c r="B14" s="312" t="s">
        <v>212</v>
      </c>
      <c r="C14" s="312" t="s">
        <v>213</v>
      </c>
      <c r="D14" s="312" t="s">
        <v>92</v>
      </c>
      <c r="E14" s="312" t="s">
        <v>210</v>
      </c>
      <c r="F14" s="314">
        <v>0</v>
      </c>
      <c r="G14" s="314">
        <v>0</v>
      </c>
      <c r="H14" s="314">
        <v>0</v>
      </c>
      <c r="I14" s="314">
        <v>0</v>
      </c>
      <c r="J14" s="314" t="s">
        <v>211</v>
      </c>
    </row>
    <row r="15" spans="1:10">
      <c r="A15" s="312" t="s">
        <v>147</v>
      </c>
      <c r="B15" s="312" t="s">
        <v>214</v>
      </c>
      <c r="C15" s="312" t="s">
        <v>215</v>
      </c>
      <c r="D15" s="312" t="s">
        <v>216</v>
      </c>
      <c r="E15" s="312" t="s">
        <v>210</v>
      </c>
      <c r="F15" s="314">
        <v>0</v>
      </c>
      <c r="G15" s="314">
        <v>0</v>
      </c>
      <c r="H15" s="314">
        <v>0</v>
      </c>
      <c r="I15" s="314">
        <v>0</v>
      </c>
      <c r="J15" s="314" t="s">
        <v>211</v>
      </c>
    </row>
    <row r="16" spans="1:10">
      <c r="A16" s="312" t="s">
        <v>147</v>
      </c>
      <c r="B16" s="312" t="s">
        <v>217</v>
      </c>
      <c r="C16" s="312" t="s">
        <v>218</v>
      </c>
      <c r="D16" s="312" t="s">
        <v>92</v>
      </c>
      <c r="E16" s="312" t="s">
        <v>210</v>
      </c>
      <c r="F16" s="314" t="s">
        <v>211</v>
      </c>
      <c r="G16" s="314">
        <v>0</v>
      </c>
      <c r="H16" s="314">
        <v>0</v>
      </c>
      <c r="I16" s="314">
        <v>0</v>
      </c>
      <c r="J16" s="314" t="s">
        <v>211</v>
      </c>
    </row>
    <row r="17" spans="1:10">
      <c r="A17" s="312" t="s">
        <v>125</v>
      </c>
      <c r="B17" s="312" t="s">
        <v>208</v>
      </c>
      <c r="C17" s="312" t="s">
        <v>209</v>
      </c>
      <c r="D17" s="312" t="s">
        <v>92</v>
      </c>
      <c r="E17" s="312" t="s">
        <v>210</v>
      </c>
      <c r="F17" s="314">
        <v>7.0999999999999994E-2</v>
      </c>
      <c r="G17" s="314">
        <v>0.379</v>
      </c>
      <c r="H17" s="314">
        <v>0.64800000000000002</v>
      </c>
      <c r="I17" s="314">
        <v>0.111</v>
      </c>
      <c r="J17" s="314" t="s">
        <v>211</v>
      </c>
    </row>
    <row r="18" spans="1:10">
      <c r="A18" s="312" t="s">
        <v>125</v>
      </c>
      <c r="B18" s="312" t="s">
        <v>212</v>
      </c>
      <c r="C18" s="312" t="s">
        <v>213</v>
      </c>
      <c r="D18" s="312" t="s">
        <v>92</v>
      </c>
      <c r="E18" s="312" t="s">
        <v>210</v>
      </c>
      <c r="F18" s="314">
        <v>0.81</v>
      </c>
      <c r="G18" s="314">
        <v>0.63900000000000001</v>
      </c>
      <c r="H18" s="314">
        <v>5.0830000000000002</v>
      </c>
      <c r="I18" s="314">
        <v>0.129</v>
      </c>
      <c r="J18" s="314" t="s">
        <v>211</v>
      </c>
    </row>
    <row r="19" spans="1:10">
      <c r="A19" s="312" t="s">
        <v>125</v>
      </c>
      <c r="B19" s="312" t="s">
        <v>214</v>
      </c>
      <c r="C19" s="312" t="s">
        <v>215</v>
      </c>
      <c r="D19" s="312" t="s">
        <v>216</v>
      </c>
      <c r="E19" s="312" t="s">
        <v>210</v>
      </c>
      <c r="F19" s="314">
        <v>1.6E-2</v>
      </c>
      <c r="G19" s="314">
        <v>0.01</v>
      </c>
      <c r="H19" s="314">
        <v>0.01</v>
      </c>
      <c r="I19" s="314">
        <v>8.9999999999999993E-3</v>
      </c>
      <c r="J19" s="314" t="s">
        <v>211</v>
      </c>
    </row>
    <row r="20" spans="1:10">
      <c r="A20" s="312" t="s">
        <v>125</v>
      </c>
      <c r="B20" s="312" t="s">
        <v>217</v>
      </c>
      <c r="C20" s="312" t="s">
        <v>218</v>
      </c>
      <c r="D20" s="312" t="s">
        <v>92</v>
      </c>
      <c r="E20" s="312" t="s">
        <v>210</v>
      </c>
      <c r="F20" s="314" t="s">
        <v>211</v>
      </c>
      <c r="G20" s="314">
        <v>0</v>
      </c>
      <c r="H20" s="314">
        <v>0</v>
      </c>
      <c r="I20" s="314">
        <v>0</v>
      </c>
      <c r="J20" s="314" t="s">
        <v>211</v>
      </c>
    </row>
    <row r="21" spans="1:10">
      <c r="A21" s="312" t="s">
        <v>149</v>
      </c>
      <c r="B21" s="312" t="s">
        <v>208</v>
      </c>
      <c r="C21" s="312" t="s">
        <v>209</v>
      </c>
      <c r="D21" s="312" t="s">
        <v>92</v>
      </c>
      <c r="E21" s="312" t="s">
        <v>210</v>
      </c>
      <c r="F21" s="314">
        <v>0.58799999999999997</v>
      </c>
      <c r="G21" s="314">
        <v>0.46600000000000003</v>
      </c>
      <c r="H21" s="314">
        <v>1.2E-2</v>
      </c>
      <c r="I21" s="314">
        <v>0</v>
      </c>
      <c r="J21" s="314" t="s">
        <v>211</v>
      </c>
    </row>
    <row r="22" spans="1:10">
      <c r="A22" s="312" t="s">
        <v>149</v>
      </c>
      <c r="B22" s="312" t="s">
        <v>212</v>
      </c>
      <c r="C22" s="312" t="s">
        <v>213</v>
      </c>
      <c r="D22" s="312" t="s">
        <v>92</v>
      </c>
      <c r="E22" s="312" t="s">
        <v>210</v>
      </c>
      <c r="F22" s="314">
        <v>0.151</v>
      </c>
      <c r="G22" s="314">
        <v>4.7409999999999997</v>
      </c>
      <c r="H22" s="314">
        <v>0.94699999999999995</v>
      </c>
      <c r="I22" s="314">
        <v>2.6509999999999998</v>
      </c>
      <c r="J22" s="314" t="s">
        <v>211</v>
      </c>
    </row>
    <row r="23" spans="1:10">
      <c r="A23" s="312" t="s">
        <v>149</v>
      </c>
      <c r="B23" s="312" t="s">
        <v>214</v>
      </c>
      <c r="C23" s="312" t="s">
        <v>215</v>
      </c>
      <c r="D23" s="312" t="s">
        <v>216</v>
      </c>
      <c r="E23" s="312" t="s">
        <v>210</v>
      </c>
      <c r="F23" s="314">
        <v>2.4649999999999999</v>
      </c>
      <c r="G23" s="314">
        <v>4.5620000000000003</v>
      </c>
      <c r="H23" s="314">
        <v>0.85299999999999998</v>
      </c>
      <c r="I23" s="314">
        <v>1.4670000000000001</v>
      </c>
      <c r="J23" s="314" t="s">
        <v>211</v>
      </c>
    </row>
    <row r="24" spans="1:10">
      <c r="A24" s="312" t="s">
        <v>149</v>
      </c>
      <c r="B24" s="312" t="s">
        <v>217</v>
      </c>
      <c r="C24" s="312" t="s">
        <v>218</v>
      </c>
      <c r="D24" s="312" t="s">
        <v>92</v>
      </c>
      <c r="E24" s="312" t="s">
        <v>210</v>
      </c>
      <c r="F24" s="314" t="s">
        <v>211</v>
      </c>
      <c r="G24" s="314">
        <v>0</v>
      </c>
      <c r="H24" s="314">
        <v>0</v>
      </c>
      <c r="I24" s="314">
        <v>0</v>
      </c>
      <c r="J24" s="314" t="s">
        <v>211</v>
      </c>
    </row>
    <row r="25" spans="1:10">
      <c r="A25" s="312" t="s">
        <v>137</v>
      </c>
      <c r="B25" s="312" t="s">
        <v>208</v>
      </c>
      <c r="C25" s="312" t="s">
        <v>209</v>
      </c>
      <c r="D25" s="312" t="s">
        <v>92</v>
      </c>
      <c r="E25" s="312" t="s">
        <v>210</v>
      </c>
      <c r="F25" s="314">
        <v>0</v>
      </c>
      <c r="G25" s="314">
        <v>2.9000000000000001E-2</v>
      </c>
      <c r="H25" s="314">
        <v>0.317</v>
      </c>
      <c r="I25" s="314">
        <v>0</v>
      </c>
      <c r="J25" s="314" t="s">
        <v>211</v>
      </c>
    </row>
    <row r="26" spans="1:10">
      <c r="A26" s="312" t="s">
        <v>137</v>
      </c>
      <c r="B26" s="312" t="s">
        <v>212</v>
      </c>
      <c r="C26" s="312" t="s">
        <v>213</v>
      </c>
      <c r="D26" s="312" t="s">
        <v>92</v>
      </c>
      <c r="E26" s="312" t="s">
        <v>210</v>
      </c>
      <c r="F26" s="314">
        <v>0</v>
      </c>
      <c r="G26" s="314">
        <v>7.6999999999999999E-2</v>
      </c>
      <c r="H26" s="314">
        <v>0.42199999999999999</v>
      </c>
      <c r="I26" s="314">
        <v>0</v>
      </c>
      <c r="J26" s="314" t="s">
        <v>211</v>
      </c>
    </row>
    <row r="27" spans="1:10">
      <c r="A27" s="312" t="s">
        <v>137</v>
      </c>
      <c r="B27" s="312" t="s">
        <v>214</v>
      </c>
      <c r="C27" s="312" t="s">
        <v>215</v>
      </c>
      <c r="D27" s="312" t="s">
        <v>216</v>
      </c>
      <c r="E27" s="312" t="s">
        <v>210</v>
      </c>
      <c r="F27" s="314">
        <v>0</v>
      </c>
      <c r="G27" s="314">
        <v>0.111</v>
      </c>
      <c r="H27" s="314">
        <v>0</v>
      </c>
      <c r="I27" s="314">
        <v>0</v>
      </c>
      <c r="J27" s="314" t="s">
        <v>211</v>
      </c>
    </row>
    <row r="28" spans="1:10">
      <c r="A28" s="312" t="s">
        <v>137</v>
      </c>
      <c r="B28" s="312" t="s">
        <v>217</v>
      </c>
      <c r="C28" s="312" t="s">
        <v>218</v>
      </c>
      <c r="D28" s="312" t="s">
        <v>92</v>
      </c>
      <c r="E28" s="312" t="s">
        <v>210</v>
      </c>
      <c r="F28" s="314" t="s">
        <v>211</v>
      </c>
      <c r="G28" s="314">
        <v>0</v>
      </c>
      <c r="H28" s="314">
        <v>0</v>
      </c>
      <c r="I28" s="314">
        <v>0</v>
      </c>
      <c r="J28" s="314" t="s">
        <v>211</v>
      </c>
    </row>
    <row r="29" spans="1:10">
      <c r="A29" s="312" t="s">
        <v>131</v>
      </c>
      <c r="B29" s="312" t="s">
        <v>208</v>
      </c>
      <c r="C29" s="312" t="s">
        <v>209</v>
      </c>
      <c r="D29" s="312" t="s">
        <v>92</v>
      </c>
      <c r="E29" s="312" t="s">
        <v>210</v>
      </c>
      <c r="F29" s="314">
        <v>0</v>
      </c>
      <c r="G29" s="314">
        <v>0</v>
      </c>
      <c r="H29" s="314">
        <v>0</v>
      </c>
      <c r="I29" s="314">
        <v>0</v>
      </c>
      <c r="J29" s="314" t="s">
        <v>211</v>
      </c>
    </row>
    <row r="30" spans="1:10">
      <c r="A30" s="312" t="s">
        <v>131</v>
      </c>
      <c r="B30" s="312" t="s">
        <v>212</v>
      </c>
      <c r="C30" s="312" t="s">
        <v>213</v>
      </c>
      <c r="D30" s="312" t="s">
        <v>92</v>
      </c>
      <c r="E30" s="312" t="s">
        <v>210</v>
      </c>
      <c r="F30" s="314">
        <v>0</v>
      </c>
      <c r="G30" s="314">
        <v>0</v>
      </c>
      <c r="H30" s="314">
        <v>0</v>
      </c>
      <c r="I30" s="314">
        <v>0</v>
      </c>
      <c r="J30" s="314" t="s">
        <v>211</v>
      </c>
    </row>
    <row r="31" spans="1:10">
      <c r="A31" s="312" t="s">
        <v>131</v>
      </c>
      <c r="B31" s="312" t="s">
        <v>214</v>
      </c>
      <c r="C31" s="312" t="s">
        <v>215</v>
      </c>
      <c r="D31" s="312" t="s">
        <v>216</v>
      </c>
      <c r="E31" s="312" t="s">
        <v>210</v>
      </c>
      <c r="F31" s="314">
        <v>0.30499999999999999</v>
      </c>
      <c r="G31" s="314">
        <v>0.88600000000000001</v>
      </c>
      <c r="H31" s="314">
        <v>0.996</v>
      </c>
      <c r="I31" s="314">
        <v>7.1999999999999995E-2</v>
      </c>
      <c r="J31" s="314" t="s">
        <v>211</v>
      </c>
    </row>
    <row r="32" spans="1:10">
      <c r="A32" s="312" t="s">
        <v>131</v>
      </c>
      <c r="B32" s="312" t="s">
        <v>217</v>
      </c>
      <c r="C32" s="312" t="s">
        <v>218</v>
      </c>
      <c r="D32" s="312" t="s">
        <v>92</v>
      </c>
      <c r="E32" s="312" t="s">
        <v>210</v>
      </c>
      <c r="F32" s="314" t="s">
        <v>211</v>
      </c>
      <c r="G32" s="314">
        <v>0</v>
      </c>
      <c r="H32" s="314">
        <v>0</v>
      </c>
      <c r="I32" s="314">
        <v>0</v>
      </c>
      <c r="J32" s="314" t="s">
        <v>211</v>
      </c>
    </row>
    <row r="33" spans="1:10">
      <c r="A33" s="312" t="s">
        <v>139</v>
      </c>
      <c r="B33" s="312" t="s">
        <v>208</v>
      </c>
      <c r="C33" s="312" t="s">
        <v>209</v>
      </c>
      <c r="D33" s="312" t="s">
        <v>92</v>
      </c>
      <c r="E33" s="312" t="s">
        <v>210</v>
      </c>
      <c r="F33" s="314">
        <v>-7.0000000000000007E-2</v>
      </c>
      <c r="G33" s="314">
        <v>0</v>
      </c>
      <c r="H33" s="314">
        <v>0</v>
      </c>
      <c r="I33" s="314">
        <v>0</v>
      </c>
      <c r="J33" s="314" t="s">
        <v>211</v>
      </c>
    </row>
    <row r="34" spans="1:10">
      <c r="A34" s="312" t="s">
        <v>139</v>
      </c>
      <c r="B34" s="312" t="s">
        <v>212</v>
      </c>
      <c r="C34" s="312" t="s">
        <v>213</v>
      </c>
      <c r="D34" s="312" t="s">
        <v>92</v>
      </c>
      <c r="E34" s="312" t="s">
        <v>210</v>
      </c>
      <c r="F34" s="314">
        <v>1.446</v>
      </c>
      <c r="G34" s="314">
        <v>0.47899999999999998</v>
      </c>
      <c r="H34" s="314">
        <v>0</v>
      </c>
      <c r="I34" s="314">
        <v>-2.8000000000000001E-2</v>
      </c>
      <c r="J34" s="314" t="s">
        <v>211</v>
      </c>
    </row>
    <row r="35" spans="1:10">
      <c r="A35" s="312" t="s">
        <v>139</v>
      </c>
      <c r="B35" s="312" t="s">
        <v>214</v>
      </c>
      <c r="C35" s="312" t="s">
        <v>215</v>
      </c>
      <c r="D35" s="312" t="s">
        <v>216</v>
      </c>
      <c r="E35" s="312" t="s">
        <v>210</v>
      </c>
      <c r="F35" s="314">
        <v>7.508</v>
      </c>
      <c r="G35" s="314">
        <v>0.73</v>
      </c>
      <c r="H35" s="314">
        <v>6.0000000000000001E-3</v>
      </c>
      <c r="I35" s="314">
        <v>-5.7000000000000002E-2</v>
      </c>
      <c r="J35" s="314" t="s">
        <v>211</v>
      </c>
    </row>
    <row r="36" spans="1:10">
      <c r="A36" s="312" t="s">
        <v>139</v>
      </c>
      <c r="B36" s="312" t="s">
        <v>217</v>
      </c>
      <c r="C36" s="312" t="s">
        <v>218</v>
      </c>
      <c r="D36" s="312" t="s">
        <v>92</v>
      </c>
      <c r="E36" s="312" t="s">
        <v>210</v>
      </c>
      <c r="F36" s="314" t="s">
        <v>211</v>
      </c>
      <c r="G36" s="314">
        <v>0</v>
      </c>
      <c r="H36" s="314">
        <v>0</v>
      </c>
      <c r="I36" s="314">
        <v>0</v>
      </c>
      <c r="J36" s="314" t="s">
        <v>211</v>
      </c>
    </row>
    <row r="37" spans="1:10">
      <c r="A37" s="312" t="s">
        <v>141</v>
      </c>
      <c r="B37" s="312" t="s">
        <v>208</v>
      </c>
      <c r="C37" s="312" t="s">
        <v>209</v>
      </c>
      <c r="D37" s="312" t="s">
        <v>92</v>
      </c>
      <c r="E37" s="312" t="s">
        <v>210</v>
      </c>
      <c r="F37" s="314">
        <v>2.1922749654336702</v>
      </c>
      <c r="G37" s="314">
        <v>1.3413618607367801</v>
      </c>
      <c r="H37" s="314">
        <v>3.9370281085615999</v>
      </c>
      <c r="I37" s="314">
        <v>1.7728722727457651</v>
      </c>
      <c r="J37" s="314" t="s">
        <v>211</v>
      </c>
    </row>
    <row r="38" spans="1:10">
      <c r="A38" s="312" t="s">
        <v>141</v>
      </c>
      <c r="B38" s="312" t="s">
        <v>212</v>
      </c>
      <c r="C38" s="312" t="s">
        <v>213</v>
      </c>
      <c r="D38" s="312" t="s">
        <v>92</v>
      </c>
      <c r="E38" s="312" t="s">
        <v>210</v>
      </c>
      <c r="F38" s="314">
        <v>2.9342302697394001E-2</v>
      </c>
      <c r="G38" s="314">
        <v>0.33340170046031498</v>
      </c>
      <c r="H38" s="314">
        <v>0.20428417048103301</v>
      </c>
      <c r="I38" s="314">
        <v>8.3654731449466543E-2</v>
      </c>
      <c r="J38" s="314" t="s">
        <v>211</v>
      </c>
    </row>
    <row r="39" spans="1:10">
      <c r="A39" s="312" t="s">
        <v>141</v>
      </c>
      <c r="B39" s="312" t="s">
        <v>214</v>
      </c>
      <c r="C39" s="312" t="s">
        <v>215</v>
      </c>
      <c r="D39" s="312" t="s">
        <v>216</v>
      </c>
      <c r="E39" s="312" t="s">
        <v>210</v>
      </c>
      <c r="F39" s="314">
        <v>0.42900014086893801</v>
      </c>
      <c r="G39" s="314">
        <v>1.6710663298029</v>
      </c>
      <c r="H39" s="314">
        <v>0.311815698957365</v>
      </c>
      <c r="I39" s="314">
        <v>0.2837574344371302</v>
      </c>
      <c r="J39" s="314" t="s">
        <v>211</v>
      </c>
    </row>
    <row r="40" spans="1:10">
      <c r="A40" s="312" t="s">
        <v>141</v>
      </c>
      <c r="B40" s="312" t="s">
        <v>217</v>
      </c>
      <c r="C40" s="312" t="s">
        <v>218</v>
      </c>
      <c r="D40" s="312" t="s">
        <v>92</v>
      </c>
      <c r="E40" s="312" t="s">
        <v>210</v>
      </c>
      <c r="F40" s="314" t="s">
        <v>211</v>
      </c>
      <c r="G40" s="314">
        <v>0</v>
      </c>
      <c r="H40" s="314">
        <v>0</v>
      </c>
      <c r="I40" s="314">
        <v>0</v>
      </c>
      <c r="J40" s="314" t="s">
        <v>211</v>
      </c>
    </row>
    <row r="41" spans="1:10">
      <c r="A41" s="312" t="s">
        <v>143</v>
      </c>
      <c r="B41" s="312" t="s">
        <v>208</v>
      </c>
      <c r="C41" s="312" t="s">
        <v>209</v>
      </c>
      <c r="D41" s="312" t="s">
        <v>92</v>
      </c>
      <c r="E41" s="312" t="s">
        <v>210</v>
      </c>
      <c r="F41" s="314">
        <v>1.4E-2</v>
      </c>
      <c r="G41" s="314">
        <v>0.59399999999999997</v>
      </c>
      <c r="H41" s="314">
        <v>7.2999999999999995E-2</v>
      </c>
      <c r="I41" s="314">
        <v>0.435</v>
      </c>
      <c r="J41" s="314" t="s">
        <v>211</v>
      </c>
    </row>
    <row r="42" spans="1:10">
      <c r="A42" s="312" t="s">
        <v>143</v>
      </c>
      <c r="B42" s="312" t="s">
        <v>212</v>
      </c>
      <c r="C42" s="312" t="s">
        <v>213</v>
      </c>
      <c r="D42" s="312" t="s">
        <v>92</v>
      </c>
      <c r="E42" s="312" t="s">
        <v>210</v>
      </c>
      <c r="F42" s="314">
        <v>0.73299999999999998</v>
      </c>
      <c r="G42" s="314">
        <v>1.9450000000000001</v>
      </c>
      <c r="H42" s="314">
        <v>0.57299999999999995</v>
      </c>
      <c r="I42" s="314">
        <v>0.33900000000000002</v>
      </c>
      <c r="J42" s="314" t="s">
        <v>211</v>
      </c>
    </row>
    <row r="43" spans="1:10">
      <c r="A43" s="312" t="s">
        <v>143</v>
      </c>
      <c r="B43" s="312" t="s">
        <v>214</v>
      </c>
      <c r="C43" s="312" t="s">
        <v>215</v>
      </c>
      <c r="D43" s="312" t="s">
        <v>216</v>
      </c>
      <c r="E43" s="312" t="s">
        <v>210</v>
      </c>
      <c r="F43" s="314">
        <v>2.5000000000000001E-2</v>
      </c>
      <c r="G43" s="314">
        <v>0</v>
      </c>
      <c r="H43" s="314">
        <v>7.3999999999999996E-2</v>
      </c>
      <c r="I43" s="314">
        <v>0</v>
      </c>
      <c r="J43" s="314" t="s">
        <v>211</v>
      </c>
    </row>
    <row r="44" spans="1:10">
      <c r="A44" s="312" t="s">
        <v>143</v>
      </c>
      <c r="B44" s="312" t="s">
        <v>217</v>
      </c>
      <c r="C44" s="312" t="s">
        <v>218</v>
      </c>
      <c r="D44" s="312" t="s">
        <v>92</v>
      </c>
      <c r="E44" s="312" t="s">
        <v>210</v>
      </c>
      <c r="F44" s="314" t="s">
        <v>211</v>
      </c>
      <c r="G44" s="314">
        <v>0</v>
      </c>
      <c r="H44" s="314">
        <v>0</v>
      </c>
      <c r="I44" s="314">
        <v>0</v>
      </c>
      <c r="J44" s="314" t="s">
        <v>211</v>
      </c>
    </row>
    <row r="45" spans="1:10">
      <c r="A45" s="312" t="s">
        <v>145</v>
      </c>
      <c r="B45" s="312" t="s">
        <v>208</v>
      </c>
      <c r="C45" s="312" t="s">
        <v>209</v>
      </c>
      <c r="D45" s="312" t="s">
        <v>92</v>
      </c>
      <c r="E45" s="312" t="s">
        <v>210</v>
      </c>
      <c r="F45" s="314">
        <v>1.0999999999999999E-2</v>
      </c>
      <c r="G45" s="314">
        <v>8.6999999999999994E-2</v>
      </c>
      <c r="H45" s="314">
        <v>4.5900000000000003E-3</v>
      </c>
      <c r="I45" s="314">
        <v>3.7999999999999999E-2</v>
      </c>
      <c r="J45" s="314" t="s">
        <v>211</v>
      </c>
    </row>
    <row r="46" spans="1:10">
      <c r="A46" s="312" t="s">
        <v>145</v>
      </c>
      <c r="B46" s="312" t="s">
        <v>212</v>
      </c>
      <c r="C46" s="312" t="s">
        <v>213</v>
      </c>
      <c r="D46" s="312" t="s">
        <v>92</v>
      </c>
      <c r="E46" s="312" t="s">
        <v>210</v>
      </c>
      <c r="F46" s="314">
        <v>0.73899999999999999</v>
      </c>
      <c r="G46" s="314">
        <v>1.0999999999999999E-2</v>
      </c>
      <c r="H46" s="314">
        <v>0.38813024000000002</v>
      </c>
      <c r="I46" s="314">
        <v>0.84</v>
      </c>
      <c r="J46" s="314" t="s">
        <v>211</v>
      </c>
    </row>
    <row r="47" spans="1:10">
      <c r="A47" s="312" t="s">
        <v>145</v>
      </c>
      <c r="B47" s="312" t="s">
        <v>214</v>
      </c>
      <c r="C47" s="312" t="s">
        <v>215</v>
      </c>
      <c r="D47" s="312" t="s">
        <v>216</v>
      </c>
      <c r="E47" s="312" t="s">
        <v>210</v>
      </c>
      <c r="F47" s="314">
        <v>0.14399999999999999</v>
      </c>
      <c r="G47" s="314">
        <v>0.433</v>
      </c>
      <c r="H47" s="314">
        <v>4.3153615699999994</v>
      </c>
      <c r="I47" s="314">
        <v>0.71699999999999997</v>
      </c>
      <c r="J47" s="314" t="s">
        <v>211</v>
      </c>
    </row>
    <row r="48" spans="1:10">
      <c r="A48" s="312" t="s">
        <v>145</v>
      </c>
      <c r="B48" s="312" t="s">
        <v>217</v>
      </c>
      <c r="C48" s="312" t="s">
        <v>218</v>
      </c>
      <c r="D48" s="312" t="s">
        <v>92</v>
      </c>
      <c r="E48" s="312" t="s">
        <v>210</v>
      </c>
      <c r="F48" s="314" t="s">
        <v>211</v>
      </c>
      <c r="G48" s="314">
        <v>0</v>
      </c>
      <c r="H48" s="314">
        <v>0</v>
      </c>
      <c r="I48" s="314">
        <v>9.0999999999999998E-2</v>
      </c>
      <c r="J48" s="314" t="s">
        <v>211</v>
      </c>
    </row>
    <row r="49" spans="1:10">
      <c r="A49" s="312" t="s">
        <v>117</v>
      </c>
      <c r="B49" s="312" t="s">
        <v>208</v>
      </c>
      <c r="C49" s="312" t="s">
        <v>209</v>
      </c>
      <c r="D49" s="312" t="s">
        <v>92</v>
      </c>
      <c r="E49" s="312" t="s">
        <v>210</v>
      </c>
      <c r="F49" s="314">
        <v>0</v>
      </c>
      <c r="G49" s="314">
        <v>0</v>
      </c>
      <c r="H49" s="314">
        <v>0</v>
      </c>
      <c r="I49" s="314">
        <v>0</v>
      </c>
      <c r="J49" s="314" t="s">
        <v>211</v>
      </c>
    </row>
    <row r="50" spans="1:10">
      <c r="A50" s="312" t="s">
        <v>117</v>
      </c>
      <c r="B50" s="312" t="s">
        <v>212</v>
      </c>
      <c r="C50" s="312" t="s">
        <v>213</v>
      </c>
      <c r="D50" s="312" t="s">
        <v>92</v>
      </c>
      <c r="E50" s="312" t="s">
        <v>210</v>
      </c>
      <c r="F50" s="314">
        <v>0.89100000000000001</v>
      </c>
      <c r="G50" s="314">
        <v>0.435</v>
      </c>
      <c r="H50" s="314">
        <v>0.53500000000000003</v>
      </c>
      <c r="I50" s="314">
        <v>0.95199999999999996</v>
      </c>
      <c r="J50" s="314" t="s">
        <v>211</v>
      </c>
    </row>
    <row r="51" spans="1:10">
      <c r="A51" s="312" t="s">
        <v>117</v>
      </c>
      <c r="B51" s="312" t="s">
        <v>214</v>
      </c>
      <c r="C51" s="312" t="s">
        <v>215</v>
      </c>
      <c r="D51" s="312" t="s">
        <v>216</v>
      </c>
      <c r="E51" s="312" t="s">
        <v>210</v>
      </c>
      <c r="F51" s="314">
        <v>0</v>
      </c>
      <c r="G51" s="314">
        <v>0</v>
      </c>
      <c r="H51" s="314">
        <v>0</v>
      </c>
      <c r="I51" s="314" t="s">
        <v>211</v>
      </c>
      <c r="J51" s="314" t="s">
        <v>211</v>
      </c>
    </row>
    <row r="52" spans="1:10">
      <c r="A52" s="312" t="s">
        <v>117</v>
      </c>
      <c r="B52" s="312" t="s">
        <v>217</v>
      </c>
      <c r="C52" s="312" t="s">
        <v>218</v>
      </c>
      <c r="D52" s="312" t="s">
        <v>92</v>
      </c>
      <c r="E52" s="312" t="s">
        <v>210</v>
      </c>
      <c r="F52" s="314" t="s">
        <v>211</v>
      </c>
      <c r="G52" s="314">
        <v>0</v>
      </c>
      <c r="H52" s="314">
        <v>0</v>
      </c>
      <c r="I52" s="314" t="s">
        <v>211</v>
      </c>
      <c r="J52" s="314" t="s">
        <v>211</v>
      </c>
    </row>
    <row r="53" spans="1:10">
      <c r="A53" s="312" t="s">
        <v>121</v>
      </c>
      <c r="B53" s="312" t="s">
        <v>208</v>
      </c>
      <c r="C53" s="312" t="s">
        <v>209</v>
      </c>
      <c r="D53" s="312" t="s">
        <v>92</v>
      </c>
      <c r="E53" s="312" t="s">
        <v>210</v>
      </c>
      <c r="F53" s="314">
        <v>7.0000000000000001E-3</v>
      </c>
      <c r="G53" s="314">
        <v>0</v>
      </c>
      <c r="H53" s="314">
        <v>0</v>
      </c>
      <c r="I53" s="314">
        <v>0.45</v>
      </c>
      <c r="J53" s="314" t="s">
        <v>211</v>
      </c>
    </row>
    <row r="54" spans="1:10">
      <c r="A54" s="312" t="s">
        <v>121</v>
      </c>
      <c r="B54" s="312" t="s">
        <v>212</v>
      </c>
      <c r="C54" s="312" t="s">
        <v>213</v>
      </c>
      <c r="D54" s="312" t="s">
        <v>92</v>
      </c>
      <c r="E54" s="312" t="s">
        <v>210</v>
      </c>
      <c r="F54" s="314">
        <v>7.9000000000000001E-2</v>
      </c>
      <c r="G54" s="314">
        <v>0</v>
      </c>
      <c r="H54" s="314">
        <v>0</v>
      </c>
      <c r="I54" s="314">
        <v>0</v>
      </c>
      <c r="J54" s="314" t="s">
        <v>211</v>
      </c>
    </row>
    <row r="55" spans="1:10">
      <c r="A55" s="312" t="s">
        <v>121</v>
      </c>
      <c r="B55" s="312" t="s">
        <v>214</v>
      </c>
      <c r="C55" s="312" t="s">
        <v>215</v>
      </c>
      <c r="D55" s="312" t="s">
        <v>216</v>
      </c>
      <c r="E55" s="312" t="s">
        <v>210</v>
      </c>
      <c r="F55" s="314">
        <v>0</v>
      </c>
      <c r="G55" s="314">
        <v>0</v>
      </c>
      <c r="H55" s="314">
        <v>0</v>
      </c>
      <c r="I55" s="314">
        <v>0</v>
      </c>
      <c r="J55" s="314" t="s">
        <v>211</v>
      </c>
    </row>
    <row r="56" spans="1:10">
      <c r="A56" s="312" t="s">
        <v>121</v>
      </c>
      <c r="B56" s="312" t="s">
        <v>217</v>
      </c>
      <c r="C56" s="312" t="s">
        <v>218</v>
      </c>
      <c r="D56" s="312" t="s">
        <v>92</v>
      </c>
      <c r="E56" s="312" t="s">
        <v>210</v>
      </c>
      <c r="F56" s="314" t="s">
        <v>211</v>
      </c>
      <c r="G56" s="314">
        <v>0</v>
      </c>
      <c r="H56" s="314">
        <v>0</v>
      </c>
      <c r="I56" s="314">
        <v>0</v>
      </c>
      <c r="J56" s="314" t="s">
        <v>211</v>
      </c>
    </row>
    <row r="57" spans="1:10">
      <c r="A57" s="312" t="s">
        <v>127</v>
      </c>
      <c r="B57" s="312" t="s">
        <v>208</v>
      </c>
      <c r="C57" s="312" t="s">
        <v>209</v>
      </c>
      <c r="D57" s="312" t="s">
        <v>92</v>
      </c>
      <c r="E57" s="312" t="s">
        <v>210</v>
      </c>
      <c r="F57" s="314">
        <v>0</v>
      </c>
      <c r="G57" s="314">
        <v>0</v>
      </c>
      <c r="H57" s="314">
        <v>0</v>
      </c>
      <c r="I57" s="314">
        <v>0</v>
      </c>
      <c r="J57" s="314" t="s">
        <v>211</v>
      </c>
    </row>
    <row r="58" spans="1:10">
      <c r="A58" s="312" t="s">
        <v>127</v>
      </c>
      <c r="B58" s="312" t="s">
        <v>212</v>
      </c>
      <c r="C58" s="312" t="s">
        <v>213</v>
      </c>
      <c r="D58" s="312" t="s">
        <v>92</v>
      </c>
      <c r="E58" s="312" t="s">
        <v>210</v>
      </c>
      <c r="F58" s="314">
        <v>0</v>
      </c>
      <c r="G58" s="314">
        <v>0</v>
      </c>
      <c r="H58" s="314">
        <v>0</v>
      </c>
      <c r="I58" s="314">
        <v>0</v>
      </c>
      <c r="J58" s="314" t="s">
        <v>211</v>
      </c>
    </row>
    <row r="59" spans="1:10">
      <c r="A59" s="312" t="s">
        <v>127</v>
      </c>
      <c r="B59" s="312" t="s">
        <v>214</v>
      </c>
      <c r="C59" s="312" t="s">
        <v>215</v>
      </c>
      <c r="D59" s="312" t="s">
        <v>216</v>
      </c>
      <c r="E59" s="312" t="s">
        <v>210</v>
      </c>
      <c r="F59" s="314">
        <v>0</v>
      </c>
      <c r="G59" s="314">
        <v>0</v>
      </c>
      <c r="H59" s="314">
        <v>0</v>
      </c>
      <c r="I59" s="314">
        <v>0</v>
      </c>
      <c r="J59" s="314" t="s">
        <v>211</v>
      </c>
    </row>
    <row r="60" spans="1:10">
      <c r="A60" s="312" t="s">
        <v>127</v>
      </c>
      <c r="B60" s="312" t="s">
        <v>217</v>
      </c>
      <c r="C60" s="312" t="s">
        <v>218</v>
      </c>
      <c r="D60" s="312" t="s">
        <v>92</v>
      </c>
      <c r="E60" s="312" t="s">
        <v>210</v>
      </c>
      <c r="F60" s="314" t="s">
        <v>211</v>
      </c>
      <c r="G60" s="314">
        <v>0</v>
      </c>
      <c r="H60" s="314">
        <v>0</v>
      </c>
      <c r="I60" s="314">
        <v>0</v>
      </c>
      <c r="J60" s="314" t="s">
        <v>211</v>
      </c>
    </row>
    <row r="61" spans="1:10">
      <c r="A61" s="312" t="s">
        <v>133</v>
      </c>
      <c r="B61" s="312" t="s">
        <v>208</v>
      </c>
      <c r="C61" s="312" t="s">
        <v>209</v>
      </c>
      <c r="D61" s="312" t="s">
        <v>92</v>
      </c>
      <c r="E61" s="312" t="s">
        <v>210</v>
      </c>
      <c r="F61" s="314">
        <v>6.4000000000000001E-2</v>
      </c>
      <c r="G61" s="314">
        <v>0</v>
      </c>
      <c r="H61" s="314">
        <v>0</v>
      </c>
      <c r="I61" s="314">
        <v>0</v>
      </c>
      <c r="J61" s="314" t="s">
        <v>211</v>
      </c>
    </row>
    <row r="62" spans="1:10">
      <c r="A62" s="312" t="s">
        <v>133</v>
      </c>
      <c r="B62" s="312" t="s">
        <v>212</v>
      </c>
      <c r="C62" s="312" t="s">
        <v>213</v>
      </c>
      <c r="D62" s="312" t="s">
        <v>92</v>
      </c>
      <c r="E62" s="312" t="s">
        <v>210</v>
      </c>
      <c r="F62" s="314">
        <v>0</v>
      </c>
      <c r="G62" s="314">
        <v>0</v>
      </c>
      <c r="H62" s="314">
        <v>0</v>
      </c>
      <c r="I62" s="314">
        <v>0</v>
      </c>
      <c r="J62" s="314" t="s">
        <v>211</v>
      </c>
    </row>
    <row r="63" spans="1:10">
      <c r="A63" s="312" t="s">
        <v>133</v>
      </c>
      <c r="B63" s="312" t="s">
        <v>214</v>
      </c>
      <c r="C63" s="312" t="s">
        <v>215</v>
      </c>
      <c r="D63" s="312" t="s">
        <v>216</v>
      </c>
      <c r="E63" s="312" t="s">
        <v>210</v>
      </c>
      <c r="F63" s="314">
        <v>0</v>
      </c>
      <c r="G63" s="314">
        <v>0</v>
      </c>
      <c r="H63" s="314">
        <v>0</v>
      </c>
      <c r="I63" s="314">
        <v>0</v>
      </c>
      <c r="J63" s="314" t="s">
        <v>211</v>
      </c>
    </row>
    <row r="64" spans="1:10">
      <c r="A64" s="312" t="s">
        <v>133</v>
      </c>
      <c r="B64" s="312" t="s">
        <v>217</v>
      </c>
      <c r="C64" s="312" t="s">
        <v>218</v>
      </c>
      <c r="D64" s="312" t="s">
        <v>92</v>
      </c>
      <c r="E64" s="312" t="s">
        <v>210</v>
      </c>
      <c r="F64" s="314" t="s">
        <v>211</v>
      </c>
      <c r="G64" s="314">
        <v>0</v>
      </c>
      <c r="H64" s="314">
        <v>0</v>
      </c>
      <c r="I64" s="314">
        <v>0</v>
      </c>
      <c r="J64" s="314" t="s">
        <v>211</v>
      </c>
    </row>
    <row r="65" spans="1:10">
      <c r="A65" s="312" t="s">
        <v>135</v>
      </c>
      <c r="B65" s="312" t="s">
        <v>208</v>
      </c>
      <c r="C65" s="312" t="s">
        <v>209</v>
      </c>
      <c r="D65" s="312" t="s">
        <v>92</v>
      </c>
      <c r="E65" s="312" t="s">
        <v>210</v>
      </c>
      <c r="F65" s="314">
        <v>0</v>
      </c>
      <c r="G65" s="314">
        <v>0</v>
      </c>
      <c r="H65" s="314">
        <v>0</v>
      </c>
      <c r="I65" s="314">
        <v>0</v>
      </c>
      <c r="J65" s="314" t="s">
        <v>211</v>
      </c>
    </row>
    <row r="66" spans="1:10">
      <c r="A66" s="312" t="s">
        <v>135</v>
      </c>
      <c r="B66" s="312" t="s">
        <v>212</v>
      </c>
      <c r="C66" s="312" t="s">
        <v>213</v>
      </c>
      <c r="D66" s="312" t="s">
        <v>92</v>
      </c>
      <c r="E66" s="312" t="s">
        <v>210</v>
      </c>
      <c r="F66" s="314">
        <v>0</v>
      </c>
      <c r="G66" s="314">
        <v>0</v>
      </c>
      <c r="H66" s="314">
        <v>0</v>
      </c>
      <c r="I66" s="314">
        <v>1.907</v>
      </c>
      <c r="J66" s="314" t="s">
        <v>211</v>
      </c>
    </row>
    <row r="67" spans="1:10">
      <c r="A67" s="312" t="s">
        <v>135</v>
      </c>
      <c r="B67" s="312" t="s">
        <v>214</v>
      </c>
      <c r="C67" s="312" t="s">
        <v>215</v>
      </c>
      <c r="D67" s="312" t="s">
        <v>216</v>
      </c>
      <c r="E67" s="312" t="s">
        <v>210</v>
      </c>
      <c r="F67" s="314">
        <v>0</v>
      </c>
      <c r="G67" s="314">
        <v>0</v>
      </c>
      <c r="H67" s="314">
        <v>0</v>
      </c>
      <c r="I67" s="314">
        <v>0</v>
      </c>
      <c r="J67" s="314" t="s">
        <v>211</v>
      </c>
    </row>
    <row r="68" spans="1:10">
      <c r="A68" s="312" t="s">
        <v>135</v>
      </c>
      <c r="B68" s="312" t="s">
        <v>217</v>
      </c>
      <c r="C68" s="312" t="s">
        <v>218</v>
      </c>
      <c r="D68" s="312" t="s">
        <v>92</v>
      </c>
      <c r="E68" s="312" t="s">
        <v>210</v>
      </c>
      <c r="F68" s="314" t="s">
        <v>211</v>
      </c>
      <c r="G68" s="314">
        <v>0</v>
      </c>
      <c r="H68" s="314">
        <v>0</v>
      </c>
      <c r="I68" s="314">
        <v>0</v>
      </c>
      <c r="J68" s="314" t="s">
        <v>211</v>
      </c>
    </row>
    <row r="69" spans="1:10">
      <c r="A69" s="312" t="s">
        <v>129</v>
      </c>
      <c r="B69" s="312" t="s">
        <v>208</v>
      </c>
      <c r="C69" s="312" t="s">
        <v>209</v>
      </c>
      <c r="D69" s="312" t="s">
        <v>92</v>
      </c>
      <c r="E69" s="312" t="s">
        <v>210</v>
      </c>
      <c r="F69" s="314">
        <v>0</v>
      </c>
      <c r="G69" s="314">
        <v>0</v>
      </c>
      <c r="H69" s="314">
        <v>0</v>
      </c>
      <c r="I69" s="314">
        <v>0</v>
      </c>
      <c r="J69" s="314" t="s">
        <v>211</v>
      </c>
    </row>
    <row r="70" spans="1:10">
      <c r="A70" s="312" t="s">
        <v>129</v>
      </c>
      <c r="B70" s="312" t="s">
        <v>212</v>
      </c>
      <c r="C70" s="312" t="s">
        <v>213</v>
      </c>
      <c r="D70" s="312" t="s">
        <v>92</v>
      </c>
      <c r="E70" s="312" t="s">
        <v>210</v>
      </c>
      <c r="F70" s="314">
        <v>2.6422480000000002E-2</v>
      </c>
      <c r="G70" s="314">
        <v>1.27</v>
      </c>
      <c r="H70" s="314">
        <v>0</v>
      </c>
      <c r="I70" s="314">
        <v>0</v>
      </c>
      <c r="J70" s="314" t="s">
        <v>211</v>
      </c>
    </row>
    <row r="71" spans="1:10">
      <c r="A71" s="312" t="s">
        <v>129</v>
      </c>
      <c r="B71" s="312" t="s">
        <v>214</v>
      </c>
      <c r="C71" s="312" t="s">
        <v>215</v>
      </c>
      <c r="D71" s="312" t="s">
        <v>216</v>
      </c>
      <c r="E71" s="312" t="s">
        <v>210</v>
      </c>
      <c r="F71" s="314">
        <v>0</v>
      </c>
      <c r="G71" s="314">
        <v>0</v>
      </c>
      <c r="H71" s="314">
        <v>0</v>
      </c>
      <c r="I71" s="314">
        <v>0</v>
      </c>
      <c r="J71" s="314" t="s">
        <v>211</v>
      </c>
    </row>
    <row r="72" spans="1:10">
      <c r="A72" s="312" t="s">
        <v>129</v>
      </c>
      <c r="B72" s="312" t="s">
        <v>217</v>
      </c>
      <c r="C72" s="312" t="s">
        <v>218</v>
      </c>
      <c r="D72" s="312" t="s">
        <v>92</v>
      </c>
      <c r="E72" s="312" t="s">
        <v>210</v>
      </c>
      <c r="F72" s="314" t="s">
        <v>211</v>
      </c>
      <c r="G72" s="314">
        <v>0</v>
      </c>
      <c r="H72" s="314">
        <v>0</v>
      </c>
      <c r="I72" s="314">
        <v>0</v>
      </c>
      <c r="J72" s="314" t="s">
        <v>211</v>
      </c>
    </row>
  </sheetData>
  <hyperlinks>
    <hyperlink ref="C1" r:id="rId1" xr:uid="{4FDBE003-42CB-4DE4-8593-4E3B4CC3A2DE}"/>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9"/>
  <sheetViews>
    <sheetView zoomScale="80" zoomScaleNormal="80" workbookViewId="0">
      <selection activeCell="L4" sqref="L4"/>
    </sheetView>
  </sheetViews>
  <sheetFormatPr defaultRowHeight="12.75"/>
  <sheetData>
    <row r="1" spans="1:13" ht="15">
      <c r="C1" s="341" t="s">
        <v>219</v>
      </c>
      <c r="E1" s="341" t="s">
        <v>220</v>
      </c>
    </row>
    <row r="2" spans="1:13" ht="15">
      <c r="A2" s="342" t="s">
        <v>114</v>
      </c>
      <c r="B2" s="342" t="s">
        <v>221</v>
      </c>
      <c r="C2" s="342" t="s">
        <v>222</v>
      </c>
      <c r="D2" s="342" t="s">
        <v>223</v>
      </c>
      <c r="E2" s="342" t="s">
        <v>224</v>
      </c>
      <c r="F2" s="342" t="s">
        <v>225</v>
      </c>
      <c r="G2" s="342" t="s">
        <v>226</v>
      </c>
      <c r="H2" s="342" t="s">
        <v>227</v>
      </c>
      <c r="I2" s="342" t="s">
        <v>181</v>
      </c>
      <c r="J2" s="342" t="s">
        <v>182</v>
      </c>
      <c r="K2" s="342" t="s">
        <v>183</v>
      </c>
      <c r="L2" s="342" t="s">
        <v>184</v>
      </c>
      <c r="M2" s="342" t="s">
        <v>185</v>
      </c>
    </row>
    <row r="4" spans="1:13">
      <c r="A4" s="315" t="s">
        <v>119</v>
      </c>
      <c r="B4" s="315" t="s">
        <v>228</v>
      </c>
      <c r="C4" s="315" t="s">
        <v>229</v>
      </c>
      <c r="D4" s="315" t="s">
        <v>92</v>
      </c>
      <c r="E4" s="315" t="s">
        <v>230</v>
      </c>
      <c r="F4" s="316" t="s">
        <v>211</v>
      </c>
      <c r="G4" s="316" t="s">
        <v>211</v>
      </c>
      <c r="H4" s="316" t="s">
        <v>211</v>
      </c>
      <c r="I4" s="316" t="s">
        <v>211</v>
      </c>
      <c r="J4" s="316" t="s">
        <v>211</v>
      </c>
      <c r="K4" s="317">
        <v>0.60399999999999998</v>
      </c>
      <c r="L4" s="317">
        <v>0.59799999999999998</v>
      </c>
      <c r="M4" s="317">
        <v>0.09</v>
      </c>
    </row>
    <row r="5" spans="1:13">
      <c r="A5" s="315" t="s">
        <v>119</v>
      </c>
      <c r="B5" s="315" t="s">
        <v>231</v>
      </c>
      <c r="C5" s="315" t="s">
        <v>232</v>
      </c>
      <c r="D5" s="315" t="s">
        <v>92</v>
      </c>
      <c r="E5" s="315" t="s">
        <v>230</v>
      </c>
      <c r="F5" s="316" t="s">
        <v>211</v>
      </c>
      <c r="G5" s="316" t="s">
        <v>211</v>
      </c>
      <c r="H5" s="316" t="s">
        <v>211</v>
      </c>
      <c r="I5" s="316" t="s">
        <v>211</v>
      </c>
      <c r="J5" s="316" t="s">
        <v>211</v>
      </c>
      <c r="K5" s="317">
        <v>2.9969999999999999</v>
      </c>
      <c r="L5" s="317">
        <v>0.51200000000000001</v>
      </c>
      <c r="M5" s="317">
        <v>0.5</v>
      </c>
    </row>
    <row r="6" spans="1:13">
      <c r="A6" s="315" t="s">
        <v>119</v>
      </c>
      <c r="B6" s="315" t="s">
        <v>233</v>
      </c>
      <c r="C6" s="315" t="s">
        <v>234</v>
      </c>
      <c r="D6" s="315" t="s">
        <v>92</v>
      </c>
      <c r="E6" s="315" t="s">
        <v>230</v>
      </c>
      <c r="F6" s="316" t="s">
        <v>211</v>
      </c>
      <c r="G6" s="316" t="s">
        <v>211</v>
      </c>
      <c r="H6" s="316" t="s">
        <v>211</v>
      </c>
      <c r="I6" s="316" t="s">
        <v>211</v>
      </c>
      <c r="J6" s="316" t="s">
        <v>211</v>
      </c>
      <c r="K6" s="317">
        <v>0.10199999999999999</v>
      </c>
      <c r="L6" s="317">
        <v>2.1999999999999999E-2</v>
      </c>
      <c r="M6" s="317">
        <v>0.91</v>
      </c>
    </row>
    <row r="7" spans="1:13">
      <c r="A7" s="315" t="s">
        <v>119</v>
      </c>
      <c r="B7" s="315" t="s">
        <v>235</v>
      </c>
      <c r="C7" s="315" t="s">
        <v>236</v>
      </c>
      <c r="D7" s="315" t="s">
        <v>92</v>
      </c>
      <c r="E7" s="315" t="s">
        <v>230</v>
      </c>
      <c r="F7" s="316" t="s">
        <v>211</v>
      </c>
      <c r="G7" s="316" t="s">
        <v>211</v>
      </c>
      <c r="H7" s="316" t="s">
        <v>211</v>
      </c>
      <c r="I7" s="316" t="s">
        <v>211</v>
      </c>
      <c r="J7" s="316" t="s">
        <v>211</v>
      </c>
      <c r="K7" s="317">
        <v>0</v>
      </c>
      <c r="L7" s="317">
        <v>0</v>
      </c>
      <c r="M7" s="317">
        <v>0</v>
      </c>
    </row>
    <row r="8" spans="1:13">
      <c r="A8" s="315" t="s">
        <v>119</v>
      </c>
      <c r="B8" s="315" t="s">
        <v>237</v>
      </c>
      <c r="C8" s="315" t="s">
        <v>238</v>
      </c>
      <c r="D8" s="315" t="s">
        <v>239</v>
      </c>
      <c r="E8" s="315" t="s">
        <v>230</v>
      </c>
      <c r="F8" s="318">
        <v>103.2</v>
      </c>
      <c r="G8" s="318">
        <v>105.5</v>
      </c>
      <c r="H8" s="318">
        <v>107.6</v>
      </c>
      <c r="I8" s="318">
        <v>108.6</v>
      </c>
      <c r="J8" s="318">
        <v>110.4</v>
      </c>
      <c r="K8" s="318">
        <v>119</v>
      </c>
      <c r="L8" s="318">
        <v>128.30000000000001</v>
      </c>
      <c r="M8" s="318">
        <v>131.80000000000001</v>
      </c>
    </row>
    <row r="9" spans="1:13">
      <c r="A9" s="315" t="s">
        <v>119</v>
      </c>
      <c r="B9" s="315" t="s">
        <v>240</v>
      </c>
      <c r="C9" s="315" t="s">
        <v>241</v>
      </c>
      <c r="D9" s="315" t="s">
        <v>239</v>
      </c>
      <c r="E9" s="315" t="s">
        <v>230</v>
      </c>
      <c r="F9" s="318">
        <v>103.5</v>
      </c>
      <c r="G9" s="318">
        <v>105.9</v>
      </c>
      <c r="H9" s="318">
        <v>107.9</v>
      </c>
      <c r="I9" s="318">
        <v>108.6</v>
      </c>
      <c r="J9" s="318">
        <v>111</v>
      </c>
      <c r="K9" s="318">
        <v>119.7</v>
      </c>
      <c r="L9" s="318">
        <v>129.1</v>
      </c>
      <c r="M9" s="318">
        <v>132.1</v>
      </c>
    </row>
    <row r="10" spans="1:13">
      <c r="A10" s="315" t="s">
        <v>119</v>
      </c>
      <c r="B10" s="315" t="s">
        <v>242</v>
      </c>
      <c r="C10" s="315" t="s">
        <v>243</v>
      </c>
      <c r="D10" s="315" t="s">
        <v>239</v>
      </c>
      <c r="E10" s="315" t="s">
        <v>230</v>
      </c>
      <c r="F10" s="318">
        <v>103.5</v>
      </c>
      <c r="G10" s="318">
        <v>105.9</v>
      </c>
      <c r="H10" s="318">
        <v>107.9</v>
      </c>
      <c r="I10" s="318">
        <v>108.8</v>
      </c>
      <c r="J10" s="318">
        <v>111.4</v>
      </c>
      <c r="K10" s="318">
        <v>120.5</v>
      </c>
      <c r="L10" s="318">
        <v>129.4</v>
      </c>
      <c r="M10" s="318">
        <v>132.5</v>
      </c>
    </row>
    <row r="11" spans="1:13">
      <c r="A11" s="315" t="s">
        <v>119</v>
      </c>
      <c r="B11" s="315" t="s">
        <v>244</v>
      </c>
      <c r="C11" s="315" t="s">
        <v>245</v>
      </c>
      <c r="D11" s="315" t="s">
        <v>239</v>
      </c>
      <c r="E11" s="315" t="s">
        <v>230</v>
      </c>
      <c r="F11" s="318">
        <v>103.5</v>
      </c>
      <c r="G11" s="318">
        <v>105.9</v>
      </c>
      <c r="H11" s="318">
        <v>108</v>
      </c>
      <c r="I11" s="318">
        <v>109.2</v>
      </c>
      <c r="J11" s="318">
        <v>111.4</v>
      </c>
      <c r="K11" s="318">
        <v>121.2</v>
      </c>
      <c r="L11" s="318">
        <v>129</v>
      </c>
      <c r="M11" s="318">
        <v>132.30000000000001</v>
      </c>
    </row>
    <row r="12" spans="1:13">
      <c r="A12" s="315" t="s">
        <v>119</v>
      </c>
      <c r="B12" s="315" t="s">
        <v>246</v>
      </c>
      <c r="C12" s="315" t="s">
        <v>247</v>
      </c>
      <c r="D12" s="315" t="s">
        <v>239</v>
      </c>
      <c r="E12" s="315" t="s">
        <v>230</v>
      </c>
      <c r="F12" s="318">
        <v>104</v>
      </c>
      <c r="G12" s="318">
        <v>106.5</v>
      </c>
      <c r="H12" s="318">
        <v>108.3</v>
      </c>
      <c r="I12" s="318">
        <v>108.8</v>
      </c>
      <c r="J12" s="318">
        <v>112.1</v>
      </c>
      <c r="K12" s="318">
        <v>121.8</v>
      </c>
      <c r="L12" s="318">
        <v>129.4</v>
      </c>
      <c r="M12" s="318">
        <v>132.6</v>
      </c>
    </row>
    <row r="13" spans="1:13">
      <c r="A13" s="315" t="s">
        <v>119</v>
      </c>
      <c r="B13" s="315" t="s">
        <v>248</v>
      </c>
      <c r="C13" s="315" t="s">
        <v>249</v>
      </c>
      <c r="D13" s="315" t="s">
        <v>239</v>
      </c>
      <c r="E13" s="315" t="s">
        <v>230</v>
      </c>
      <c r="F13" s="318">
        <v>104.3</v>
      </c>
      <c r="G13" s="318">
        <v>106.6</v>
      </c>
      <c r="H13" s="318">
        <v>108.4</v>
      </c>
      <c r="I13" s="318">
        <v>109.2</v>
      </c>
      <c r="J13" s="318">
        <v>112.4</v>
      </c>
      <c r="K13" s="318">
        <v>122.3</v>
      </c>
      <c r="L13" s="318">
        <v>130.1</v>
      </c>
      <c r="M13" s="318">
        <v>133.1</v>
      </c>
    </row>
    <row r="14" spans="1:13">
      <c r="A14" s="315" t="s">
        <v>119</v>
      </c>
      <c r="B14" s="315" t="s">
        <v>250</v>
      </c>
      <c r="C14" s="315" t="s">
        <v>251</v>
      </c>
      <c r="D14" s="315" t="s">
        <v>239</v>
      </c>
      <c r="E14" s="315" t="s">
        <v>230</v>
      </c>
      <c r="F14" s="318">
        <v>104.4</v>
      </c>
      <c r="G14" s="318">
        <v>106.7</v>
      </c>
      <c r="H14" s="318">
        <v>108.3</v>
      </c>
      <c r="I14" s="318">
        <v>109.2</v>
      </c>
      <c r="J14" s="318">
        <v>113.4</v>
      </c>
      <c r="K14" s="318">
        <v>124.3</v>
      </c>
      <c r="L14" s="318">
        <v>130.19999999999999</v>
      </c>
      <c r="M14" s="318">
        <v>133.4</v>
      </c>
    </row>
    <row r="15" spans="1:13">
      <c r="A15" s="315" t="s">
        <v>119</v>
      </c>
      <c r="B15" s="315" t="s">
        <v>252</v>
      </c>
      <c r="C15" s="315" t="s">
        <v>253</v>
      </c>
      <c r="D15" s="315" t="s">
        <v>239</v>
      </c>
      <c r="E15" s="315" t="s">
        <v>230</v>
      </c>
      <c r="F15" s="318">
        <v>104.7</v>
      </c>
      <c r="G15" s="318">
        <v>106.9</v>
      </c>
      <c r="H15" s="318">
        <v>108.5</v>
      </c>
      <c r="I15" s="318">
        <v>109.1</v>
      </c>
      <c r="J15" s="318">
        <v>114.1</v>
      </c>
      <c r="K15" s="318">
        <v>124.8</v>
      </c>
      <c r="L15" s="318">
        <v>130</v>
      </c>
      <c r="M15" s="318">
        <v>133.5</v>
      </c>
    </row>
    <row r="16" spans="1:13">
      <c r="A16" s="315" t="s">
        <v>119</v>
      </c>
      <c r="B16" s="315" t="s">
        <v>254</v>
      </c>
      <c r="C16" s="315" t="s">
        <v>255</v>
      </c>
      <c r="D16" s="315" t="s">
        <v>239</v>
      </c>
      <c r="E16" s="315" t="s">
        <v>230</v>
      </c>
      <c r="F16" s="318">
        <v>105</v>
      </c>
      <c r="G16" s="318">
        <v>107.1</v>
      </c>
      <c r="H16" s="318">
        <v>108.5</v>
      </c>
      <c r="I16" s="318">
        <v>109.4</v>
      </c>
      <c r="J16" s="318">
        <v>114.7</v>
      </c>
      <c r="K16" s="318">
        <v>125.3</v>
      </c>
      <c r="L16" s="318">
        <v>130.5</v>
      </c>
      <c r="M16" s="318">
        <v>133.80000000000001</v>
      </c>
    </row>
    <row r="17" spans="1:13">
      <c r="A17" s="315" t="s">
        <v>119</v>
      </c>
      <c r="B17" s="315" t="s">
        <v>256</v>
      </c>
      <c r="C17" s="315" t="s">
        <v>257</v>
      </c>
      <c r="D17" s="315" t="s">
        <v>239</v>
      </c>
      <c r="E17" s="315" t="s">
        <v>230</v>
      </c>
      <c r="F17" s="318">
        <v>104.5</v>
      </c>
      <c r="G17" s="318">
        <v>106.4</v>
      </c>
      <c r="H17" s="318">
        <v>108.3</v>
      </c>
      <c r="I17" s="318">
        <v>109.3</v>
      </c>
      <c r="J17" s="318">
        <v>114.6</v>
      </c>
      <c r="K17" s="318">
        <v>124.8</v>
      </c>
      <c r="L17" s="318">
        <v>130</v>
      </c>
      <c r="M17" s="318">
        <v>133.30000000000001</v>
      </c>
    </row>
    <row r="18" spans="1:13">
      <c r="A18" s="315" t="s">
        <v>119</v>
      </c>
      <c r="B18" s="315" t="s">
        <v>258</v>
      </c>
      <c r="C18" s="315" t="s">
        <v>259</v>
      </c>
      <c r="D18" s="315" t="s">
        <v>239</v>
      </c>
      <c r="E18" s="315" t="s">
        <v>230</v>
      </c>
      <c r="F18" s="318">
        <v>104.9</v>
      </c>
      <c r="G18" s="318">
        <v>106.8</v>
      </c>
      <c r="H18" s="318">
        <v>108.6</v>
      </c>
      <c r="I18" s="318">
        <v>109.4</v>
      </c>
      <c r="J18" s="318">
        <v>115.4</v>
      </c>
      <c r="K18" s="318">
        <v>126</v>
      </c>
      <c r="L18" s="318">
        <v>130.80000000000001</v>
      </c>
      <c r="M18" s="318">
        <v>133.80000000000001</v>
      </c>
    </row>
    <row r="19" spans="1:13">
      <c r="A19" s="315" t="s">
        <v>119</v>
      </c>
      <c r="B19" s="315" t="s">
        <v>260</v>
      </c>
      <c r="C19" s="315" t="s">
        <v>261</v>
      </c>
      <c r="D19" s="315" t="s">
        <v>239</v>
      </c>
      <c r="E19" s="315" t="s">
        <v>230</v>
      </c>
      <c r="F19" s="318">
        <v>105.1</v>
      </c>
      <c r="G19" s="318">
        <v>107</v>
      </c>
      <c r="H19" s="318">
        <v>108.6</v>
      </c>
      <c r="I19" s="318">
        <v>109.7</v>
      </c>
      <c r="J19" s="318">
        <v>116.5</v>
      </c>
      <c r="K19" s="318">
        <v>126.8</v>
      </c>
      <c r="L19" s="318">
        <v>131.6</v>
      </c>
      <c r="M19" s="318">
        <v>134.19999999999999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3" activePane="bottomLeft" state="frozen"/>
      <selection pane="bottomLeft" activeCell="M17" sqref="M17"/>
    </sheetView>
  </sheetViews>
  <sheetFormatPr defaultColWidth="9.140625" defaultRowHeight="12.75"/>
  <cols>
    <col min="1" max="1" width="8.85546875" bestFit="1" customWidth="1"/>
    <col min="2" max="2" width="18.5703125" style="61" bestFit="1" customWidth="1"/>
    <col min="3" max="3" width="109.42578125" bestFit="1" customWidth="1"/>
    <col min="4" max="4" width="5.42578125" customWidth="1"/>
    <col min="5" max="5" width="18.42578125" bestFit="1" customWidth="1"/>
    <col min="6" max="13" width="9.85546875" customWidth="1"/>
    <col min="14" max="17" width="8.5703125" customWidth="1"/>
  </cols>
  <sheetData>
    <row r="1" spans="1:17" ht="24" customHeight="1">
      <c r="A1" s="16" t="str">
        <f ca="1" xml:space="preserve"> RIGHT(CELL("FILENAME", $A$1), LEN(CELL("FILENAME", $A$1)) - SEARCH("]", CELL("FILENAME", $A$1)))</f>
        <v>Inp</v>
      </c>
      <c r="C1" s="343" t="s">
        <v>461</v>
      </c>
      <c r="E1" s="61"/>
    </row>
    <row r="2" spans="1:17">
      <c r="A2" t="s">
        <v>114</v>
      </c>
      <c r="B2" s="61" t="s">
        <v>221</v>
      </c>
      <c r="C2" t="s">
        <v>222</v>
      </c>
      <c r="D2" t="s">
        <v>223</v>
      </c>
      <c r="E2" t="s">
        <v>224</v>
      </c>
      <c r="F2" t="s">
        <v>225</v>
      </c>
      <c r="G2" t="s">
        <v>226</v>
      </c>
      <c r="H2" t="s">
        <v>227</v>
      </c>
      <c r="I2" t="s">
        <v>181</v>
      </c>
      <c r="J2" t="s">
        <v>182</v>
      </c>
      <c r="K2" t="s">
        <v>183</v>
      </c>
      <c r="L2" t="s">
        <v>184</v>
      </c>
      <c r="M2" t="s">
        <v>185</v>
      </c>
    </row>
    <row r="3" spans="1:17">
      <c r="A3" s="20"/>
      <c r="B3" s="27"/>
      <c r="C3" s="20"/>
      <c r="D3" s="20"/>
      <c r="E3" s="20"/>
      <c r="F3" s="20"/>
      <c r="G3" s="20"/>
      <c r="H3" s="20"/>
      <c r="I3" s="345"/>
      <c r="J3" s="345"/>
      <c r="K3" s="345"/>
      <c r="L3" s="345"/>
      <c r="M3" s="344" t="s">
        <v>460</v>
      </c>
    </row>
    <row r="4" spans="1:17" s="61" customFormat="1">
      <c r="A4" s="229" t="str">
        <f xml:space="preserve"> F_Inputs!$A$4</f>
        <v>ANH</v>
      </c>
      <c r="B4" s="216"/>
      <c r="C4" s="216" t="s">
        <v>187</v>
      </c>
      <c r="D4" s="216" t="s">
        <v>92</v>
      </c>
      <c r="E4" s="216" t="s">
        <v>262</v>
      </c>
      <c r="F4" s="216"/>
      <c r="G4" s="216"/>
      <c r="H4" s="322"/>
      <c r="I4" s="323">
        <f xml:space="preserve"> SUMIFS(PR19Forecast!E:E,PR19Forecast!$A:$A,InpActive!$F$31,PR19Forecast!$C:$C,Inp!$C4)</f>
        <v>0</v>
      </c>
      <c r="J4" s="323">
        <f xml:space="preserve"> SUMIFS(PR19Forecast!F:F,PR19Forecast!$A:$A,InpActive!$F$31,PR19Forecast!$C:$C,Inp!$C4)</f>
        <v>0</v>
      </c>
      <c r="K4" s="323">
        <f xml:space="preserve"> SUMIFS(PR19Forecast!G:G,PR19Forecast!$A:$A,InpActive!$F$31,PR19Forecast!$C:$C,Inp!$C4)</f>
        <v>0</v>
      </c>
      <c r="L4" s="323">
        <f xml:space="preserve"> SUMIFS(PR19Forecast!H:H,PR19Forecast!$A:$A,InpActive!$F$31,PR19Forecast!$C:$C,Inp!$C4)</f>
        <v>0</v>
      </c>
      <c r="M4" s="323">
        <f xml:space="preserve"> SUMIFS(PR19Forecast!I:I,PR19Forecast!$A:$A,InpActive!$F$31,PR19Forecast!$C:$C,Inp!$C4)</f>
        <v>0</v>
      </c>
      <c r="N4" s="165"/>
      <c r="O4" s="165"/>
      <c r="P4" s="165"/>
      <c r="Q4" s="165"/>
    </row>
    <row r="5" spans="1:17" s="61" customFormat="1">
      <c r="A5" s="229" t="str">
        <f xml:space="preserve"> F_Inputs!$A$4</f>
        <v>ANH</v>
      </c>
      <c r="B5" s="216"/>
      <c r="C5" s="216" t="s">
        <v>188</v>
      </c>
      <c r="D5" s="216" t="s">
        <v>92</v>
      </c>
      <c r="E5" s="216" t="s">
        <v>262</v>
      </c>
      <c r="F5" s="216"/>
      <c r="G5" s="216"/>
      <c r="H5" s="322"/>
      <c r="I5" s="323">
        <f xml:space="preserve"> SUMIFS(PR19Forecast!E:E,PR19Forecast!$A:$A,InpActive!$F$31,PR19Forecast!$C:$C,Inp!$C5)</f>
        <v>0</v>
      </c>
      <c r="J5" s="323">
        <f xml:space="preserve"> SUMIFS(PR19Forecast!F:F,PR19Forecast!$A:$A,InpActive!$F$31,PR19Forecast!$C:$C,Inp!$C5)</f>
        <v>0</v>
      </c>
      <c r="K5" s="323">
        <f xml:space="preserve"> SUMIFS(PR19Forecast!G:G,PR19Forecast!$A:$A,InpActive!$F$31,PR19Forecast!$C:$C,Inp!$C5)</f>
        <v>0</v>
      </c>
      <c r="L5" s="323">
        <f xml:space="preserve"> SUMIFS(PR19Forecast!H:H,PR19Forecast!$A:$A,InpActive!$F$31,PR19Forecast!$C:$C,Inp!$C5)</f>
        <v>0</v>
      </c>
      <c r="M5" s="323">
        <f xml:space="preserve"> SUMIFS(PR19Forecast!I:I,PR19Forecast!$A:$A,InpActive!$F$31,PR19Forecast!$C:$C,Inp!$C5)</f>
        <v>0</v>
      </c>
      <c r="N5" s="165"/>
      <c r="O5" s="165"/>
      <c r="P5" s="165"/>
      <c r="Q5" s="165"/>
    </row>
    <row r="6" spans="1:17">
      <c r="A6" s="229" t="str">
        <f xml:space="preserve"> F_Inputs!$A$4</f>
        <v>ANH</v>
      </c>
      <c r="B6" s="216"/>
      <c r="C6" s="216" t="s">
        <v>189</v>
      </c>
      <c r="D6" s="216" t="s">
        <v>92</v>
      </c>
      <c r="E6" s="216" t="s">
        <v>262</v>
      </c>
      <c r="F6" s="216"/>
      <c r="G6" s="216"/>
      <c r="H6" s="322"/>
      <c r="I6" s="323">
        <f xml:space="preserve"> SUMIFS(PR19Forecast!E:E,PR19Forecast!$A:$A,InpActive!$F$31,PR19Forecast!$C:$C,Inp!$C6)</f>
        <v>0</v>
      </c>
      <c r="J6" s="323">
        <f xml:space="preserve"> SUMIFS(PR19Forecast!F:F,PR19Forecast!$A:$A,InpActive!$F$31,PR19Forecast!$C:$C,Inp!$C6)</f>
        <v>0</v>
      </c>
      <c r="K6" s="323">
        <f xml:space="preserve"> SUMIFS(PR19Forecast!G:G,PR19Forecast!$A:$A,InpActive!$F$31,PR19Forecast!$C:$C,Inp!$C6)</f>
        <v>0</v>
      </c>
      <c r="L6" s="323">
        <f xml:space="preserve"> SUMIFS(PR19Forecast!H:H,PR19Forecast!$A:$A,InpActive!$F$31,PR19Forecast!$C:$C,Inp!$C6)</f>
        <v>0</v>
      </c>
      <c r="M6" s="323">
        <f xml:space="preserve"> SUMIFS(PR19Forecast!I:I,PR19Forecast!$A:$A,InpActive!$F$31,PR19Forecast!$C:$C,Inp!$C6)</f>
        <v>0</v>
      </c>
      <c r="N6" s="138"/>
      <c r="O6" s="138"/>
      <c r="P6" s="138"/>
      <c r="Q6" s="138"/>
    </row>
    <row r="7" spans="1:17">
      <c r="A7" s="229" t="str">
        <f xml:space="preserve"> F_Inputs!$A$4</f>
        <v>ANH</v>
      </c>
      <c r="B7" s="216"/>
      <c r="C7" s="216" t="s">
        <v>190</v>
      </c>
      <c r="D7" s="216" t="s">
        <v>92</v>
      </c>
      <c r="E7" s="216" t="s">
        <v>262</v>
      </c>
      <c r="F7" s="216"/>
      <c r="G7" s="216"/>
      <c r="H7" s="322"/>
      <c r="I7" s="323">
        <f xml:space="preserve"> SUMIFS(PR19Forecast!E:E,PR19Forecast!$A:$A,InpActive!$F$31,PR19Forecast!$C:$C,Inp!$C7)</f>
        <v>0</v>
      </c>
      <c r="J7" s="323">
        <f xml:space="preserve"> SUMIFS(PR19Forecast!F:F,PR19Forecast!$A:$A,InpActive!$F$31,PR19Forecast!$C:$C,Inp!$C7)</f>
        <v>0</v>
      </c>
      <c r="K7" s="323">
        <f xml:space="preserve"> SUMIFS(PR19Forecast!G:G,PR19Forecast!$A:$A,InpActive!$F$31,PR19Forecast!$C:$C,Inp!$C7)</f>
        <v>0</v>
      </c>
      <c r="L7" s="323">
        <f xml:space="preserve"> SUMIFS(PR19Forecast!H:H,PR19Forecast!$A:$A,InpActive!$F$31,PR19Forecast!$C:$C,Inp!$C7)</f>
        <v>0</v>
      </c>
      <c r="M7" s="323">
        <f xml:space="preserve"> SUMIFS(PR19Forecast!I:I,PR19Forecast!$A:$A,InpActive!$F$31,PR19Forecast!$C:$C,Inp!$C7)</f>
        <v>0</v>
      </c>
    </row>
    <row r="8" spans="1:17" s="61" customFormat="1">
      <c r="A8" s="229" t="str">
        <f xml:space="preserve"> F_Inputs!$A$4</f>
        <v>ANH</v>
      </c>
      <c r="B8" s="229"/>
      <c r="C8" s="229" t="s">
        <v>263</v>
      </c>
      <c r="D8" s="229" t="s">
        <v>92</v>
      </c>
      <c r="E8" s="229" t="s">
        <v>262</v>
      </c>
      <c r="F8" s="229"/>
      <c r="G8" s="229"/>
      <c r="H8" s="322"/>
      <c r="I8" s="333">
        <f xml:space="preserve"> I4 * AVERAGE(I$24:I$35) / AVERAGE($F$24:$F$35)</f>
        <v>0</v>
      </c>
      <c r="J8" s="333">
        <f t="shared" ref="J8:M8" si="0" xml:space="preserve"> J4 * AVERAGE(J$24:J$35) / AVERAGE($F$24:$F$35)</f>
        <v>0</v>
      </c>
      <c r="K8" s="333">
        <f t="shared" si="0"/>
        <v>0</v>
      </c>
      <c r="L8" s="333">
        <f t="shared" si="0"/>
        <v>0</v>
      </c>
      <c r="M8" s="333">
        <f t="shared" si="0"/>
        <v>0</v>
      </c>
    </row>
    <row r="9" spans="1:17" s="61" customFormat="1">
      <c r="A9" s="229" t="str">
        <f xml:space="preserve"> F_Inputs!$A$4</f>
        <v>ANH</v>
      </c>
      <c r="B9" s="229"/>
      <c r="C9" s="229" t="s">
        <v>264</v>
      </c>
      <c r="D9" s="229" t="s">
        <v>92</v>
      </c>
      <c r="E9" s="229" t="s">
        <v>262</v>
      </c>
      <c r="F9" s="229"/>
      <c r="G9" s="229"/>
      <c r="H9" s="322"/>
      <c r="I9" s="333">
        <f t="shared" ref="I9:M9" si="1" xml:space="preserve"> I5 * AVERAGE(I$24:I$35) / AVERAGE($F$24:$F$35)</f>
        <v>0</v>
      </c>
      <c r="J9" s="333">
        <f t="shared" si="1"/>
        <v>0</v>
      </c>
      <c r="K9" s="333">
        <f t="shared" si="1"/>
        <v>0</v>
      </c>
      <c r="L9" s="333">
        <f t="shared" si="1"/>
        <v>0</v>
      </c>
      <c r="M9" s="333">
        <f t="shared" si="1"/>
        <v>0</v>
      </c>
    </row>
    <row r="10" spans="1:17" s="61" customFormat="1">
      <c r="A10" s="229" t="str">
        <f xml:space="preserve"> F_Inputs!$A$4</f>
        <v>ANH</v>
      </c>
      <c r="B10" s="229"/>
      <c r="C10" s="229" t="s">
        <v>265</v>
      </c>
      <c r="D10" s="229" t="s">
        <v>92</v>
      </c>
      <c r="E10" s="229" t="s">
        <v>262</v>
      </c>
      <c r="F10" s="229"/>
      <c r="G10" s="229"/>
      <c r="H10" s="322"/>
      <c r="I10" s="333">
        <f t="shared" ref="I10:M10" si="2" xml:space="preserve"> I6 * AVERAGE(I$24:I$35) / AVERAGE($F$24:$F$35)</f>
        <v>0</v>
      </c>
      <c r="J10" s="333">
        <f t="shared" si="2"/>
        <v>0</v>
      </c>
      <c r="K10" s="333">
        <f t="shared" si="2"/>
        <v>0</v>
      </c>
      <c r="L10" s="333">
        <f t="shared" si="2"/>
        <v>0</v>
      </c>
      <c r="M10" s="333">
        <f t="shared" si="2"/>
        <v>0</v>
      </c>
    </row>
    <row r="11" spans="1:17" s="61" customFormat="1">
      <c r="A11" s="229" t="str">
        <f xml:space="preserve"> F_Inputs!$A$4</f>
        <v>ANH</v>
      </c>
      <c r="B11" s="229"/>
      <c r="C11" s="229" t="s">
        <v>266</v>
      </c>
      <c r="D11" s="229" t="s">
        <v>92</v>
      </c>
      <c r="E11" s="229" t="s">
        <v>262</v>
      </c>
      <c r="F11" s="229"/>
      <c r="G11" s="229"/>
      <c r="H11" s="322"/>
      <c r="I11" s="333">
        <f t="shared" ref="I11:L11" si="3" xml:space="preserve"> I7 * AVERAGE(I$24:I$35) / AVERAGE($F$24:$F$35)</f>
        <v>0</v>
      </c>
      <c r="J11" s="333">
        <f t="shared" si="3"/>
        <v>0</v>
      </c>
      <c r="K11" s="333">
        <f t="shared" si="3"/>
        <v>0</v>
      </c>
      <c r="L11" s="333">
        <f t="shared" si="3"/>
        <v>0</v>
      </c>
      <c r="M11" s="333">
        <f xml:space="preserve"> M7 * AVERAGE(M$24:M$35) / AVERAGE($F$24:$F$35)</f>
        <v>0</v>
      </c>
    </row>
    <row r="12" spans="1:17">
      <c r="A12" s="229" t="str">
        <f xml:space="preserve"> F_Inputs!$A$4</f>
        <v>ANH</v>
      </c>
      <c r="B12" s="327" t="s">
        <v>208</v>
      </c>
      <c r="C12" s="216" t="s">
        <v>209</v>
      </c>
      <c r="D12" s="216" t="s">
        <v>92</v>
      </c>
      <c r="E12" s="216" t="s">
        <v>210</v>
      </c>
      <c r="F12" s="216"/>
      <c r="G12" s="216"/>
      <c r="H12" s="322"/>
      <c r="I12" s="323">
        <f xml:space="preserve"> SUMIFS(APR!F:F,APR!$A:$A,InpActive!$F$31,APR!$B:$B,Inp!$B12)</f>
        <v>4.9000000000000002E-2</v>
      </c>
      <c r="J12" s="323">
        <f xml:space="preserve"> SUMIFS(APR!G:G,APR!$A:$A,InpActive!$F$31,APR!$B:$B,Inp!$B12)</f>
        <v>0.157</v>
      </c>
      <c r="K12" s="323">
        <f xml:space="preserve"> SUMIFS(APR!H:H,APR!$A:$A,InpActive!$F$31,APR!$B:$B,Inp!$B12)</f>
        <v>0.60399999999999998</v>
      </c>
      <c r="L12" s="323">
        <f xml:space="preserve"> SUMIFS(APR!I:I,APR!$A:$A,InpActive!$F$31,APR!$B:$B,Inp!$B12)</f>
        <v>0.59799999999999998</v>
      </c>
      <c r="M12" s="323">
        <f xml:space="preserve"> SUMIFS(APR!J:J,APR!$A:$A,InpActive!$F$31,APR!$B:$B,Inp!$B12)</f>
        <v>0</v>
      </c>
    </row>
    <row r="13" spans="1:17">
      <c r="A13" s="229" t="str">
        <f xml:space="preserve"> F_Inputs!$A$4</f>
        <v>ANH</v>
      </c>
      <c r="B13" s="324" t="s">
        <v>228</v>
      </c>
      <c r="C13" s="216" t="s">
        <v>267</v>
      </c>
      <c r="D13" s="216" t="s">
        <v>92</v>
      </c>
      <c r="E13" s="216" t="s">
        <v>230</v>
      </c>
      <c r="F13" s="216"/>
      <c r="G13" s="216"/>
      <c r="H13" s="322"/>
      <c r="I13" s="216"/>
      <c r="J13" s="216"/>
      <c r="K13" s="323">
        <f xml:space="preserve"> SUMIFS(F_Inputs!K:K,F_Inputs!$A:$A,InpActive!$F$31,F_Inputs!$B:$B,Inp!$B13)</f>
        <v>0.60399999999999998</v>
      </c>
      <c r="L13" s="323">
        <f xml:space="preserve"> SUMIFS(F_Inputs!L:L,F_Inputs!$A:$A,InpActive!$F$31,F_Inputs!$B:$B,Inp!$B13)</f>
        <v>0.59799999999999998</v>
      </c>
      <c r="M13" s="323">
        <f xml:space="preserve"> SUMIFS(F_Inputs!M:M,F_Inputs!$A:$A,InpActive!$F$31,F_Inputs!$B:$B,Inp!$B13)</f>
        <v>0.09</v>
      </c>
    </row>
    <row r="14" spans="1:17" s="61" customFormat="1">
      <c r="A14" s="229" t="str">
        <f xml:space="preserve"> F_Inputs!$A$4</f>
        <v>ANH</v>
      </c>
      <c r="B14" s="216"/>
      <c r="C14" s="216" t="s">
        <v>268</v>
      </c>
      <c r="D14" s="229" t="s">
        <v>92</v>
      </c>
      <c r="E14" s="216" t="s">
        <v>262</v>
      </c>
      <c r="F14" s="216"/>
      <c r="G14" s="216"/>
      <c r="H14" s="325"/>
      <c r="I14" s="323">
        <f xml:space="preserve"> I12</f>
        <v>4.9000000000000002E-2</v>
      </c>
      <c r="J14" s="323">
        <f t="shared" ref="J14:K14" si="4" xml:space="preserve"> J12</f>
        <v>0.157</v>
      </c>
      <c r="K14" s="323">
        <f t="shared" si="4"/>
        <v>0.60399999999999998</v>
      </c>
      <c r="L14" s="333">
        <f xml:space="preserve"> L13</f>
        <v>0.59799999999999998</v>
      </c>
      <c r="M14" s="346">
        <v>0</v>
      </c>
    </row>
    <row r="15" spans="1:17" s="61" customFormat="1">
      <c r="A15" s="229" t="str">
        <f xml:space="preserve"> F_Inputs!$A$4</f>
        <v>ANH</v>
      </c>
      <c r="B15" s="327" t="s">
        <v>212</v>
      </c>
      <c r="C15" s="216" t="s">
        <v>213</v>
      </c>
      <c r="D15" s="229" t="s">
        <v>92</v>
      </c>
      <c r="E15" s="216" t="s">
        <v>210</v>
      </c>
      <c r="F15" s="216"/>
      <c r="G15" s="216"/>
      <c r="H15" s="325"/>
      <c r="I15" s="323">
        <f xml:space="preserve"> SUMIFS(APR!F:F,APR!$A:$A,InpActive!$F$31,APR!$B:$B,Inp!$B15)</f>
        <v>0.182</v>
      </c>
      <c r="J15" s="323">
        <f xml:space="preserve"> SUMIFS(APR!G:G,APR!$A:$A,InpActive!$F$31,APR!$B:$B,Inp!$B15)</f>
        <v>0.32500000000000001</v>
      </c>
      <c r="K15" s="323">
        <f xml:space="preserve"> SUMIFS(APR!H:H,APR!$A:$A,InpActive!$F$31,APR!$B:$B,Inp!$B15)</f>
        <v>2.9969999999999999</v>
      </c>
      <c r="L15" s="323">
        <f xml:space="preserve"> SUMIFS(APR!I:I,APR!$A:$A,InpActive!$F$31,APR!$B:$B,Inp!$B15)</f>
        <v>0.51200000000000001</v>
      </c>
      <c r="M15" s="323">
        <f xml:space="preserve"> SUMIFS(APR!J:J,APR!$A:$A,InpActive!$F$31,APR!$B:$B,Inp!$B15)</f>
        <v>0</v>
      </c>
    </row>
    <row r="16" spans="1:17" s="61" customFormat="1">
      <c r="A16" s="229" t="str">
        <f xml:space="preserve"> F_Inputs!$A$4</f>
        <v>ANH</v>
      </c>
      <c r="B16" s="324" t="s">
        <v>231</v>
      </c>
      <c r="C16" s="216" t="s">
        <v>269</v>
      </c>
      <c r="D16" s="229" t="s">
        <v>92</v>
      </c>
      <c r="E16" s="216" t="s">
        <v>230</v>
      </c>
      <c r="F16" s="216"/>
      <c r="G16" s="216"/>
      <c r="H16" s="325"/>
      <c r="I16" s="216"/>
      <c r="J16" s="216"/>
      <c r="K16" s="323">
        <f xml:space="preserve"> SUMIFS(F_Inputs!K:K,F_Inputs!$A:$A,InpActive!$F$31,F_Inputs!$B:$B,Inp!$B16)</f>
        <v>2.9969999999999999</v>
      </c>
      <c r="L16" s="323">
        <f xml:space="preserve"> SUMIFS(F_Inputs!L:L,F_Inputs!$A:$A,InpActive!$F$31,F_Inputs!$B:$B,Inp!$B16)</f>
        <v>0.51200000000000001</v>
      </c>
      <c r="M16" s="323">
        <f xml:space="preserve"> SUMIFS(F_Inputs!M:M,F_Inputs!$A:$A,InpActive!$F$31,F_Inputs!$B:$B,Inp!$B16)</f>
        <v>0.5</v>
      </c>
    </row>
    <row r="17" spans="1:17" s="61" customFormat="1">
      <c r="A17" s="229" t="str">
        <f xml:space="preserve"> F_Inputs!$A$4</f>
        <v>ANH</v>
      </c>
      <c r="B17" s="216"/>
      <c r="C17" s="216" t="s">
        <v>270</v>
      </c>
      <c r="D17" s="229" t="s">
        <v>92</v>
      </c>
      <c r="E17" s="216" t="s">
        <v>262</v>
      </c>
      <c r="F17" s="216"/>
      <c r="G17" s="216"/>
      <c r="H17" s="325"/>
      <c r="I17" s="323">
        <f xml:space="preserve"> I15</f>
        <v>0.182</v>
      </c>
      <c r="J17" s="323">
        <f t="shared" ref="J17:K17" si="5" xml:space="preserve"> J15</f>
        <v>0.32500000000000001</v>
      </c>
      <c r="K17" s="323">
        <f t="shared" si="5"/>
        <v>2.9969999999999999</v>
      </c>
      <c r="L17" s="333">
        <f xml:space="preserve"> L16</f>
        <v>0.51200000000000001</v>
      </c>
      <c r="M17" s="346">
        <v>0.32</v>
      </c>
    </row>
    <row r="18" spans="1:17" s="61" customFormat="1">
      <c r="A18" s="229" t="str">
        <f xml:space="preserve"> F_Inputs!$A$4</f>
        <v>ANH</v>
      </c>
      <c r="B18" s="327" t="s">
        <v>214</v>
      </c>
      <c r="C18" s="216" t="s">
        <v>215</v>
      </c>
      <c r="D18" s="229" t="s">
        <v>92</v>
      </c>
      <c r="E18" s="216" t="s">
        <v>210</v>
      </c>
      <c r="F18" s="216"/>
      <c r="G18" s="216"/>
      <c r="H18" s="325"/>
      <c r="I18" s="323">
        <f xml:space="preserve"> SUMIFS(APR!F:F,APR!$A:$A,InpActive!$F$31,APR!$B:$B,Inp!$B18)</f>
        <v>0.82599999999999996</v>
      </c>
      <c r="J18" s="323">
        <f xml:space="preserve"> SUMIFS(APR!G:G,APR!$A:$A,InpActive!$F$31,APR!$B:$B,Inp!$B18)</f>
        <v>3.99</v>
      </c>
      <c r="K18" s="323">
        <f xml:space="preserve"> SUMIFS(APR!H:H,APR!$A:$A,InpActive!$F$31,APR!$B:$B,Inp!$B18)</f>
        <v>0.10199999999999999</v>
      </c>
      <c r="L18" s="323">
        <f xml:space="preserve"> SUMIFS(APR!I:I,APR!$A:$A,InpActive!$F$31,APR!$B:$B,Inp!$B18)</f>
        <v>2.1999999999999999E-2</v>
      </c>
      <c r="M18" s="323">
        <f xml:space="preserve"> SUMIFS(APR!J:J,APR!$A:$A,InpActive!$F$31,APR!$B:$B,Inp!$B18)</f>
        <v>0</v>
      </c>
    </row>
    <row r="19" spans="1:17" s="61" customFormat="1">
      <c r="A19" s="229" t="str">
        <f xml:space="preserve"> F_Inputs!$A$4</f>
        <v>ANH</v>
      </c>
      <c r="B19" s="324" t="s">
        <v>233</v>
      </c>
      <c r="C19" s="216" t="s">
        <v>271</v>
      </c>
      <c r="D19" s="229" t="s">
        <v>92</v>
      </c>
      <c r="E19" s="216" t="s">
        <v>230</v>
      </c>
      <c r="F19" s="216"/>
      <c r="G19" s="216"/>
      <c r="H19" s="325"/>
      <c r="I19" s="216"/>
      <c r="J19" s="216"/>
      <c r="K19" s="323">
        <f xml:space="preserve"> SUMIFS(F_Inputs!K:K,F_Inputs!$A:$A,InpActive!$F$31,F_Inputs!$B:$B,Inp!$B19)</f>
        <v>0.10199999999999999</v>
      </c>
      <c r="L19" s="323">
        <f xml:space="preserve"> SUMIFS(F_Inputs!L:L,F_Inputs!$A:$A,InpActive!$F$31,F_Inputs!$B:$B,Inp!$B19)</f>
        <v>2.1999999999999999E-2</v>
      </c>
      <c r="M19" s="323">
        <f xml:space="preserve"> SUMIFS(F_Inputs!M:M,F_Inputs!$A:$A,InpActive!$F$31,F_Inputs!$B:$B,Inp!$B19)</f>
        <v>0.91</v>
      </c>
    </row>
    <row r="20" spans="1:17">
      <c r="A20" s="229" t="str">
        <f xml:space="preserve"> F_Inputs!$A$4</f>
        <v>ANH</v>
      </c>
      <c r="B20" s="216"/>
      <c r="C20" s="216" t="s">
        <v>272</v>
      </c>
      <c r="D20" s="229" t="s">
        <v>92</v>
      </c>
      <c r="E20" s="216" t="s">
        <v>262</v>
      </c>
      <c r="F20" s="216"/>
      <c r="G20" s="216"/>
      <c r="H20" s="325"/>
      <c r="I20" s="323">
        <f xml:space="preserve"> I18</f>
        <v>0.82599999999999996</v>
      </c>
      <c r="J20" s="323">
        <f t="shared" ref="J20:K20" si="6" xml:space="preserve"> J18</f>
        <v>3.99</v>
      </c>
      <c r="K20" s="323">
        <f t="shared" si="6"/>
        <v>0.10199999999999999</v>
      </c>
      <c r="L20" s="333">
        <f xml:space="preserve"> L19</f>
        <v>2.1999999999999999E-2</v>
      </c>
      <c r="M20" s="346">
        <v>0.79</v>
      </c>
      <c r="N20" s="138"/>
      <c r="O20" s="138"/>
      <c r="P20" s="138"/>
      <c r="Q20" s="138"/>
    </row>
    <row r="21" spans="1:17">
      <c r="A21" s="229" t="str">
        <f xml:space="preserve"> F_Inputs!$A$4</f>
        <v>ANH</v>
      </c>
      <c r="B21" s="327" t="s">
        <v>217</v>
      </c>
      <c r="C21" s="216" t="s">
        <v>218</v>
      </c>
      <c r="D21" s="229" t="s">
        <v>92</v>
      </c>
      <c r="E21" s="216" t="s">
        <v>210</v>
      </c>
      <c r="F21" s="216"/>
      <c r="G21" s="216"/>
      <c r="H21" s="325"/>
      <c r="I21" s="323">
        <f xml:space="preserve"> SUMIFS(APR!F:F,APR!$A:$A,InpActive!$F$31,APR!$B:$B,Inp!$B21)</f>
        <v>0</v>
      </c>
      <c r="J21" s="323">
        <f xml:space="preserve"> SUMIFS(APR!G:G,APR!$A:$A,InpActive!$F$31,APR!$B:$B,Inp!$B21)</f>
        <v>0</v>
      </c>
      <c r="K21" s="323">
        <f xml:space="preserve"> SUMIFS(APR!H:H,APR!$A:$A,InpActive!$F$31,APR!$B:$B,Inp!$B21)</f>
        <v>0</v>
      </c>
      <c r="L21" s="323">
        <f xml:space="preserve"> SUMIFS(APR!I:I,APR!$A:$A,InpActive!$F$31,APR!$B:$B,Inp!$B21)</f>
        <v>0</v>
      </c>
      <c r="M21" s="323">
        <f xml:space="preserve"> SUMIFS(APR!J:J,APR!$A:$A,InpActive!$F$31,APR!$B:$B,Inp!$B21)</f>
        <v>0</v>
      </c>
      <c r="N21" s="138"/>
      <c r="O21" s="138"/>
      <c r="P21" s="138"/>
      <c r="Q21" s="138"/>
    </row>
    <row r="22" spans="1:17">
      <c r="A22" s="229" t="str">
        <f xml:space="preserve"> F_Inputs!$A$4</f>
        <v>ANH</v>
      </c>
      <c r="B22" s="324" t="s">
        <v>235</v>
      </c>
      <c r="C22" s="216" t="s">
        <v>273</v>
      </c>
      <c r="D22" s="229" t="s">
        <v>92</v>
      </c>
      <c r="E22" s="216" t="s">
        <v>230</v>
      </c>
      <c r="F22" s="216"/>
      <c r="G22" s="216"/>
      <c r="H22" s="325"/>
      <c r="I22" s="216"/>
      <c r="J22" s="216"/>
      <c r="K22" s="323">
        <f xml:space="preserve"> SUMIFS(F_Inputs!K:K,F_Inputs!$A:$A,InpActive!$F$31,F_Inputs!$B:$B,Inp!$B22)</f>
        <v>0</v>
      </c>
      <c r="L22" s="323">
        <f xml:space="preserve"> SUMIFS(F_Inputs!L:L,F_Inputs!$A:$A,InpActive!$F$31,F_Inputs!$B:$B,Inp!$B22)</f>
        <v>0</v>
      </c>
      <c r="M22" s="323">
        <f xml:space="preserve"> SUMIFS(F_Inputs!M:M,F_Inputs!$A:$A,InpActive!$F$31,F_Inputs!$B:$B,Inp!$B22)</f>
        <v>0</v>
      </c>
      <c r="N22" s="138"/>
      <c r="O22" s="138"/>
      <c r="P22" s="138"/>
      <c r="Q22" s="138"/>
    </row>
    <row r="23" spans="1:17">
      <c r="A23" s="229" t="str">
        <f xml:space="preserve"> F_Inputs!$A$4</f>
        <v>ANH</v>
      </c>
      <c r="B23" s="216"/>
      <c r="C23" s="216" t="s">
        <v>274</v>
      </c>
      <c r="D23" s="229" t="s">
        <v>92</v>
      </c>
      <c r="E23" s="216" t="s">
        <v>262</v>
      </c>
      <c r="F23" s="216"/>
      <c r="G23" s="216"/>
      <c r="H23" s="325"/>
      <c r="I23" s="323">
        <f xml:space="preserve"> I21</f>
        <v>0</v>
      </c>
      <c r="J23" s="323">
        <f t="shared" ref="J23:K23" si="7" xml:space="preserve"> J21</f>
        <v>0</v>
      </c>
      <c r="K23" s="323">
        <f t="shared" si="7"/>
        <v>0</v>
      </c>
      <c r="L23" s="333">
        <f xml:space="preserve"> L22</f>
        <v>0</v>
      </c>
      <c r="M23" s="346">
        <v>0</v>
      </c>
      <c r="N23" s="138"/>
      <c r="O23" s="138"/>
      <c r="P23" s="138"/>
      <c r="Q23" s="138"/>
    </row>
    <row r="24" spans="1:17" s="61" customFormat="1">
      <c r="A24" s="229" t="str">
        <f xml:space="preserve"> F_Inputs!$A$4</f>
        <v>ANH</v>
      </c>
      <c r="B24" s="324" t="s">
        <v>237</v>
      </c>
      <c r="C24" s="216" t="s">
        <v>238</v>
      </c>
      <c r="D24" s="216" t="s">
        <v>239</v>
      </c>
      <c r="E24" s="216" t="s">
        <v>262</v>
      </c>
      <c r="F24" s="326">
        <f xml:space="preserve"> SUMIFS(F_Inputs!F:F, F_Inputs!$A:$A,InpActive!$F$31,F_Inputs!$B:$B,Inp!$B24)</f>
        <v>103.2</v>
      </c>
      <c r="G24" s="326">
        <f xml:space="preserve"> SUMIFS(F_Inputs!G:G, F_Inputs!$A:$A,InpActive!$F$31,F_Inputs!$B:$B,Inp!$B24)</f>
        <v>105.5</v>
      </c>
      <c r="H24" s="326">
        <f xml:space="preserve"> SUMIFS(F_Inputs!H:H, F_Inputs!$A:$A,InpActive!$F$31,F_Inputs!$B:$B,Inp!$B24)</f>
        <v>107.6</v>
      </c>
      <c r="I24" s="326">
        <f xml:space="preserve"> SUMIFS(F_Inputs!I:I, F_Inputs!$A:$A,InpActive!$F$31,F_Inputs!$B:$B,Inp!$B24)</f>
        <v>108.6</v>
      </c>
      <c r="J24" s="326">
        <f xml:space="preserve"> SUMIFS(F_Inputs!J:J, F_Inputs!$A:$A,InpActive!$F$31,F_Inputs!$B:$B,Inp!$B24)</f>
        <v>110.4</v>
      </c>
      <c r="K24" s="326">
        <f xml:space="preserve"> SUMIFS(F_Inputs!K:K, F_Inputs!$A:$A,InpActive!$F$31,F_Inputs!$B:$B,Inp!$B24)</f>
        <v>119</v>
      </c>
      <c r="L24" s="326">
        <f xml:space="preserve"> SUMIFS(F_Inputs!L:L, F_Inputs!$A:$A,InpActive!$F$31,F_Inputs!$B:$B,Inp!$B24)</f>
        <v>128.30000000000001</v>
      </c>
      <c r="M24" s="347">
        <v>132.19999999999999</v>
      </c>
    </row>
    <row r="25" spans="1:17" s="61" customFormat="1">
      <c r="A25" s="229" t="str">
        <f xml:space="preserve"> F_Inputs!$A$4</f>
        <v>ANH</v>
      </c>
      <c r="B25" s="324" t="s">
        <v>240</v>
      </c>
      <c r="C25" s="216" t="s">
        <v>241</v>
      </c>
      <c r="D25" s="216" t="s">
        <v>239</v>
      </c>
      <c r="E25" s="216" t="s">
        <v>262</v>
      </c>
      <c r="F25" s="326">
        <f xml:space="preserve"> SUMIFS(F_Inputs!F:F, F_Inputs!$A:$A,InpActive!$F$31,F_Inputs!$B:$B,Inp!$B25)</f>
        <v>103.5</v>
      </c>
      <c r="G25" s="326">
        <f xml:space="preserve"> SUMIFS(F_Inputs!G:G, F_Inputs!$A:$A,InpActive!$F$31,F_Inputs!$B:$B,Inp!$B25)</f>
        <v>105.9</v>
      </c>
      <c r="H25" s="326">
        <f xml:space="preserve"> SUMIFS(F_Inputs!H:H, F_Inputs!$A:$A,InpActive!$F$31,F_Inputs!$B:$B,Inp!$B25)</f>
        <v>107.9</v>
      </c>
      <c r="I25" s="326">
        <f xml:space="preserve"> SUMIFS(F_Inputs!I:I, F_Inputs!$A:$A,InpActive!$F$31,F_Inputs!$B:$B,Inp!$B25)</f>
        <v>108.6</v>
      </c>
      <c r="J25" s="326">
        <f xml:space="preserve"> SUMIFS(F_Inputs!J:J, F_Inputs!$A:$A,InpActive!$F$31,F_Inputs!$B:$B,Inp!$B25)</f>
        <v>111</v>
      </c>
      <c r="K25" s="326">
        <f xml:space="preserve"> SUMIFS(F_Inputs!K:K, F_Inputs!$A:$A,InpActive!$F$31,F_Inputs!$B:$B,Inp!$B25)</f>
        <v>119.7</v>
      </c>
      <c r="L25" s="326">
        <f xml:space="preserve"> SUMIFS(F_Inputs!L:L, F_Inputs!$A:$A,InpActive!$F$31,F_Inputs!$B:$B,Inp!$B25)</f>
        <v>129.1</v>
      </c>
      <c r="M25" s="347">
        <v>132.69999999999999</v>
      </c>
    </row>
    <row r="26" spans="1:17" s="61" customFormat="1">
      <c r="A26" s="229" t="str">
        <f xml:space="preserve"> F_Inputs!$A$4</f>
        <v>ANH</v>
      </c>
      <c r="B26" s="324" t="s">
        <v>242</v>
      </c>
      <c r="C26" s="216" t="s">
        <v>243</v>
      </c>
      <c r="D26" s="216" t="s">
        <v>239</v>
      </c>
      <c r="E26" s="216" t="s">
        <v>262</v>
      </c>
      <c r="F26" s="326">
        <f xml:space="preserve"> SUMIFS(F_Inputs!F:F, F_Inputs!$A:$A,InpActive!$F$31,F_Inputs!$B:$B,Inp!$B26)</f>
        <v>103.5</v>
      </c>
      <c r="G26" s="326">
        <f xml:space="preserve"> SUMIFS(F_Inputs!G:G, F_Inputs!$A:$A,InpActive!$F$31,F_Inputs!$B:$B,Inp!$B26)</f>
        <v>105.9</v>
      </c>
      <c r="H26" s="326">
        <f xml:space="preserve"> SUMIFS(F_Inputs!H:H, F_Inputs!$A:$A,InpActive!$F$31,F_Inputs!$B:$B,Inp!$B26)</f>
        <v>107.9</v>
      </c>
      <c r="I26" s="326">
        <f xml:space="preserve"> SUMIFS(F_Inputs!I:I, F_Inputs!$A:$A,InpActive!$F$31,F_Inputs!$B:$B,Inp!$B26)</f>
        <v>108.8</v>
      </c>
      <c r="J26" s="326">
        <f xml:space="preserve"> SUMIFS(F_Inputs!J:J, F_Inputs!$A:$A,InpActive!$F$31,F_Inputs!$B:$B,Inp!$B26)</f>
        <v>111.4</v>
      </c>
      <c r="K26" s="326">
        <f xml:space="preserve"> SUMIFS(F_Inputs!K:K, F_Inputs!$A:$A,InpActive!$F$31,F_Inputs!$B:$B,Inp!$B26)</f>
        <v>120.5</v>
      </c>
      <c r="L26" s="326">
        <f xml:space="preserve"> SUMIFS(F_Inputs!L:L, F_Inputs!$A:$A,InpActive!$F$31,F_Inputs!$B:$B,Inp!$B26)</f>
        <v>129.4</v>
      </c>
      <c r="M26" s="347">
        <v>133</v>
      </c>
    </row>
    <row r="27" spans="1:17" s="61" customFormat="1">
      <c r="A27" s="229" t="str">
        <f xml:space="preserve"> F_Inputs!$A$4</f>
        <v>ANH</v>
      </c>
      <c r="B27" s="324" t="s">
        <v>244</v>
      </c>
      <c r="C27" s="216" t="s">
        <v>245</v>
      </c>
      <c r="D27" s="216" t="s">
        <v>239</v>
      </c>
      <c r="E27" s="216" t="s">
        <v>262</v>
      </c>
      <c r="F27" s="326">
        <f xml:space="preserve"> SUMIFS(F_Inputs!F:F, F_Inputs!$A:$A,InpActive!$F$31,F_Inputs!$B:$B,Inp!$B27)</f>
        <v>103.5</v>
      </c>
      <c r="G27" s="326">
        <f xml:space="preserve"> SUMIFS(F_Inputs!G:G, F_Inputs!$A:$A,InpActive!$F$31,F_Inputs!$B:$B,Inp!$B27)</f>
        <v>105.9</v>
      </c>
      <c r="H27" s="326">
        <f xml:space="preserve"> SUMIFS(F_Inputs!H:H, F_Inputs!$A:$A,InpActive!$F$31,F_Inputs!$B:$B,Inp!$B27)</f>
        <v>108</v>
      </c>
      <c r="I27" s="326">
        <f xml:space="preserve"> SUMIFS(F_Inputs!I:I, F_Inputs!$A:$A,InpActive!$F$31,F_Inputs!$B:$B,Inp!$B27)</f>
        <v>109.2</v>
      </c>
      <c r="J27" s="326">
        <f xml:space="preserve"> SUMIFS(F_Inputs!J:J, F_Inputs!$A:$A,InpActive!$F$31,F_Inputs!$B:$B,Inp!$B27)</f>
        <v>111.4</v>
      </c>
      <c r="K27" s="326">
        <f xml:space="preserve"> SUMIFS(F_Inputs!K:K, F_Inputs!$A:$A,InpActive!$F$31,F_Inputs!$B:$B,Inp!$B27)</f>
        <v>121.2</v>
      </c>
      <c r="L27" s="326">
        <f xml:space="preserve"> SUMIFS(F_Inputs!L:L, F_Inputs!$A:$A,InpActive!$F$31,F_Inputs!$B:$B,Inp!$B27)</f>
        <v>129</v>
      </c>
      <c r="M27" s="347">
        <v>132.9</v>
      </c>
    </row>
    <row r="28" spans="1:17" s="61" customFormat="1">
      <c r="A28" s="229" t="str">
        <f xml:space="preserve"> F_Inputs!$A$4</f>
        <v>ANH</v>
      </c>
      <c r="B28" s="324" t="s">
        <v>246</v>
      </c>
      <c r="C28" s="216" t="s">
        <v>247</v>
      </c>
      <c r="D28" s="216" t="s">
        <v>239</v>
      </c>
      <c r="E28" s="216" t="s">
        <v>262</v>
      </c>
      <c r="F28" s="326">
        <f xml:space="preserve"> SUMIFS(F_Inputs!F:F, F_Inputs!$A:$A,InpActive!$F$31,F_Inputs!$B:$B,Inp!$B28)</f>
        <v>104</v>
      </c>
      <c r="G28" s="326">
        <f xml:space="preserve"> SUMIFS(F_Inputs!G:G, F_Inputs!$A:$A,InpActive!$F$31,F_Inputs!$B:$B,Inp!$B28)</f>
        <v>106.5</v>
      </c>
      <c r="H28" s="326">
        <f xml:space="preserve"> SUMIFS(F_Inputs!H:H, F_Inputs!$A:$A,InpActive!$F$31,F_Inputs!$B:$B,Inp!$B28)</f>
        <v>108.3</v>
      </c>
      <c r="I28" s="326">
        <f xml:space="preserve"> SUMIFS(F_Inputs!I:I, F_Inputs!$A:$A,InpActive!$F$31,F_Inputs!$B:$B,Inp!$B28)</f>
        <v>108.8</v>
      </c>
      <c r="J28" s="326">
        <f xml:space="preserve"> SUMIFS(F_Inputs!J:J, F_Inputs!$A:$A,InpActive!$F$31,F_Inputs!$B:$B,Inp!$B28)</f>
        <v>112.1</v>
      </c>
      <c r="K28" s="326">
        <f xml:space="preserve"> SUMIFS(F_Inputs!K:K, F_Inputs!$A:$A,InpActive!$F$31,F_Inputs!$B:$B,Inp!$B28)</f>
        <v>121.8</v>
      </c>
      <c r="L28" s="326">
        <f xml:space="preserve"> SUMIFS(F_Inputs!L:L, F_Inputs!$A:$A,InpActive!$F$31,F_Inputs!$B:$B,Inp!$B28)</f>
        <v>129.4</v>
      </c>
      <c r="M28" s="347">
        <v>133.4</v>
      </c>
    </row>
    <row r="29" spans="1:17" s="61" customFormat="1">
      <c r="A29" s="229" t="str">
        <f xml:space="preserve"> F_Inputs!$A$4</f>
        <v>ANH</v>
      </c>
      <c r="B29" s="324" t="s">
        <v>248</v>
      </c>
      <c r="C29" s="216" t="s">
        <v>249</v>
      </c>
      <c r="D29" s="216" t="s">
        <v>239</v>
      </c>
      <c r="E29" s="216" t="s">
        <v>262</v>
      </c>
      <c r="F29" s="326">
        <f xml:space="preserve"> SUMIFS(F_Inputs!F:F, F_Inputs!$A:$A,InpActive!$F$31,F_Inputs!$B:$B,Inp!$B29)</f>
        <v>104.3</v>
      </c>
      <c r="G29" s="326">
        <f xml:space="preserve"> SUMIFS(F_Inputs!G:G, F_Inputs!$A:$A,InpActive!$F$31,F_Inputs!$B:$B,Inp!$B29)</f>
        <v>106.6</v>
      </c>
      <c r="H29" s="326">
        <f xml:space="preserve"> SUMIFS(F_Inputs!H:H, F_Inputs!$A:$A,InpActive!$F$31,F_Inputs!$B:$B,Inp!$B29)</f>
        <v>108.4</v>
      </c>
      <c r="I29" s="326">
        <f xml:space="preserve"> SUMIFS(F_Inputs!I:I, F_Inputs!$A:$A,InpActive!$F$31,F_Inputs!$B:$B,Inp!$B29)</f>
        <v>109.2</v>
      </c>
      <c r="J29" s="326">
        <f xml:space="preserve"> SUMIFS(F_Inputs!J:J, F_Inputs!$A:$A,InpActive!$F$31,F_Inputs!$B:$B,Inp!$B29)</f>
        <v>112.4</v>
      </c>
      <c r="K29" s="326">
        <f xml:space="preserve"> SUMIFS(F_Inputs!K:K, F_Inputs!$A:$A,InpActive!$F$31,F_Inputs!$B:$B,Inp!$B29)</f>
        <v>122.3</v>
      </c>
      <c r="L29" s="326">
        <f xml:space="preserve"> SUMIFS(F_Inputs!L:L, F_Inputs!$A:$A,InpActive!$F$31,F_Inputs!$B:$B,Inp!$B29)</f>
        <v>130.1</v>
      </c>
      <c r="M29" s="347">
        <v>133.5</v>
      </c>
    </row>
    <row r="30" spans="1:17" s="61" customFormat="1">
      <c r="A30" s="229" t="str">
        <f xml:space="preserve"> F_Inputs!$A$4</f>
        <v>ANH</v>
      </c>
      <c r="B30" s="324" t="s">
        <v>250</v>
      </c>
      <c r="C30" s="216" t="s">
        <v>251</v>
      </c>
      <c r="D30" s="216" t="s">
        <v>239</v>
      </c>
      <c r="E30" s="216" t="s">
        <v>262</v>
      </c>
      <c r="F30" s="326">
        <f xml:space="preserve"> SUMIFS(F_Inputs!F:F, F_Inputs!$A:$A,InpActive!$F$31,F_Inputs!$B:$B,Inp!$B30)</f>
        <v>104.4</v>
      </c>
      <c r="G30" s="326">
        <f xml:space="preserve"> SUMIFS(F_Inputs!G:G, F_Inputs!$A:$A,InpActive!$F$31,F_Inputs!$B:$B,Inp!$B30)</f>
        <v>106.7</v>
      </c>
      <c r="H30" s="326">
        <f xml:space="preserve"> SUMIFS(F_Inputs!H:H, F_Inputs!$A:$A,InpActive!$F$31,F_Inputs!$B:$B,Inp!$B30)</f>
        <v>108.3</v>
      </c>
      <c r="I30" s="326">
        <f xml:space="preserve"> SUMIFS(F_Inputs!I:I, F_Inputs!$A:$A,InpActive!$F$31,F_Inputs!$B:$B,Inp!$B30)</f>
        <v>109.2</v>
      </c>
      <c r="J30" s="326">
        <f xml:space="preserve"> SUMIFS(F_Inputs!J:J, F_Inputs!$A:$A,InpActive!$F$31,F_Inputs!$B:$B,Inp!$B30)</f>
        <v>113.4</v>
      </c>
      <c r="K30" s="326">
        <f xml:space="preserve"> SUMIFS(F_Inputs!K:K, F_Inputs!$A:$A,InpActive!$F$31,F_Inputs!$B:$B,Inp!$B30)</f>
        <v>124.3</v>
      </c>
      <c r="L30" s="326">
        <f xml:space="preserve"> SUMIFS(F_Inputs!L:L, F_Inputs!$A:$A,InpActive!$F$31,F_Inputs!$B:$B,Inp!$B30)</f>
        <v>130.19999999999999</v>
      </c>
      <c r="M30" s="347">
        <v>134.30000000000001</v>
      </c>
    </row>
    <row r="31" spans="1:17" s="61" customFormat="1">
      <c r="A31" s="229" t="str">
        <f xml:space="preserve"> F_Inputs!$A$4</f>
        <v>ANH</v>
      </c>
      <c r="B31" s="324" t="s">
        <v>252</v>
      </c>
      <c r="C31" s="216" t="s">
        <v>253</v>
      </c>
      <c r="D31" s="216" t="s">
        <v>239</v>
      </c>
      <c r="E31" s="216" t="s">
        <v>262</v>
      </c>
      <c r="F31" s="326">
        <f xml:space="preserve"> SUMIFS(F_Inputs!F:F, F_Inputs!$A:$A,InpActive!$F$31,F_Inputs!$B:$B,Inp!$B31)</f>
        <v>104.7</v>
      </c>
      <c r="G31" s="326">
        <f xml:space="preserve"> SUMIFS(F_Inputs!G:G, F_Inputs!$A:$A,InpActive!$F$31,F_Inputs!$B:$B,Inp!$B31)</f>
        <v>106.9</v>
      </c>
      <c r="H31" s="326">
        <f xml:space="preserve"> SUMIFS(F_Inputs!H:H, F_Inputs!$A:$A,InpActive!$F$31,F_Inputs!$B:$B,Inp!$B31)</f>
        <v>108.5</v>
      </c>
      <c r="I31" s="326">
        <f xml:space="preserve"> SUMIFS(F_Inputs!I:I, F_Inputs!$A:$A,InpActive!$F$31,F_Inputs!$B:$B,Inp!$B31)</f>
        <v>109.1</v>
      </c>
      <c r="J31" s="326">
        <f xml:space="preserve"> SUMIFS(F_Inputs!J:J, F_Inputs!$A:$A,InpActive!$F$31,F_Inputs!$B:$B,Inp!$B31)</f>
        <v>114.1</v>
      </c>
      <c r="K31" s="326">
        <f xml:space="preserve"> SUMIFS(F_Inputs!K:K, F_Inputs!$A:$A,InpActive!$F$31,F_Inputs!$B:$B,Inp!$B31)</f>
        <v>124.8</v>
      </c>
      <c r="L31" s="326">
        <f xml:space="preserve"> SUMIFS(F_Inputs!L:L, F_Inputs!$A:$A,InpActive!$F$31,F_Inputs!$B:$B,Inp!$B31)</f>
        <v>130</v>
      </c>
      <c r="M31" s="347">
        <v>134.6</v>
      </c>
    </row>
    <row r="32" spans="1:17" s="61" customFormat="1">
      <c r="A32" s="229" t="str">
        <f xml:space="preserve"> F_Inputs!$A$4</f>
        <v>ANH</v>
      </c>
      <c r="B32" s="324" t="s">
        <v>254</v>
      </c>
      <c r="C32" s="216" t="s">
        <v>255</v>
      </c>
      <c r="D32" s="216" t="s">
        <v>239</v>
      </c>
      <c r="E32" s="216" t="s">
        <v>262</v>
      </c>
      <c r="F32" s="326">
        <f xml:space="preserve"> SUMIFS(F_Inputs!F:F, F_Inputs!$A:$A,InpActive!$F$31,F_Inputs!$B:$B,Inp!$B32)</f>
        <v>105</v>
      </c>
      <c r="G32" s="326">
        <f xml:space="preserve"> SUMIFS(F_Inputs!G:G, F_Inputs!$A:$A,InpActive!$F$31,F_Inputs!$B:$B,Inp!$B32)</f>
        <v>107.1</v>
      </c>
      <c r="H32" s="326">
        <f xml:space="preserve"> SUMIFS(F_Inputs!H:H, F_Inputs!$A:$A,InpActive!$F$31,F_Inputs!$B:$B,Inp!$B32)</f>
        <v>108.5</v>
      </c>
      <c r="I32" s="326">
        <f xml:space="preserve"> SUMIFS(F_Inputs!I:I, F_Inputs!$A:$A,InpActive!$F$31,F_Inputs!$B:$B,Inp!$B32)</f>
        <v>109.4</v>
      </c>
      <c r="J32" s="326">
        <f xml:space="preserve"> SUMIFS(F_Inputs!J:J, F_Inputs!$A:$A,InpActive!$F$31,F_Inputs!$B:$B,Inp!$B32)</f>
        <v>114.7</v>
      </c>
      <c r="K32" s="326">
        <f xml:space="preserve"> SUMIFS(F_Inputs!K:K, F_Inputs!$A:$A,InpActive!$F$31,F_Inputs!$B:$B,Inp!$B32)</f>
        <v>125.3</v>
      </c>
      <c r="L32" s="326">
        <f xml:space="preserve"> SUMIFS(F_Inputs!L:L, F_Inputs!$A:$A,InpActive!$F$31,F_Inputs!$B:$B,Inp!$B32)</f>
        <v>130.5</v>
      </c>
      <c r="M32" s="347">
        <v>135.1</v>
      </c>
    </row>
    <row r="33" spans="1:13" s="61" customFormat="1">
      <c r="A33" s="229" t="str">
        <f xml:space="preserve"> F_Inputs!$A$4</f>
        <v>ANH</v>
      </c>
      <c r="B33" s="324" t="s">
        <v>256</v>
      </c>
      <c r="C33" s="216" t="s">
        <v>257</v>
      </c>
      <c r="D33" s="216" t="s">
        <v>239</v>
      </c>
      <c r="E33" s="216" t="s">
        <v>262</v>
      </c>
      <c r="F33" s="326">
        <f xml:space="preserve"> SUMIFS(F_Inputs!F:F, F_Inputs!$A:$A,InpActive!$F$31,F_Inputs!$B:$B,Inp!$B33)</f>
        <v>104.5</v>
      </c>
      <c r="G33" s="326">
        <f xml:space="preserve"> SUMIFS(F_Inputs!G:G, F_Inputs!$A:$A,InpActive!$F$31,F_Inputs!$B:$B,Inp!$B33)</f>
        <v>106.4</v>
      </c>
      <c r="H33" s="326">
        <f xml:space="preserve"> SUMIFS(F_Inputs!H:H, F_Inputs!$A:$A,InpActive!$F$31,F_Inputs!$B:$B,Inp!$B33)</f>
        <v>108.3</v>
      </c>
      <c r="I33" s="326">
        <f xml:space="preserve"> SUMIFS(F_Inputs!I:I, F_Inputs!$A:$A,InpActive!$F$31,F_Inputs!$B:$B,Inp!$B33)</f>
        <v>109.3</v>
      </c>
      <c r="J33" s="326">
        <f xml:space="preserve"> SUMIFS(F_Inputs!J:J, F_Inputs!$A:$A,InpActive!$F$31,F_Inputs!$B:$B,Inp!$B33)</f>
        <v>114.6</v>
      </c>
      <c r="K33" s="326">
        <f xml:space="preserve"> SUMIFS(F_Inputs!K:K, F_Inputs!$A:$A,InpActive!$F$31,F_Inputs!$B:$B,Inp!$B33)</f>
        <v>124.8</v>
      </c>
      <c r="L33" s="326">
        <f xml:space="preserve"> SUMIFS(F_Inputs!L:L, F_Inputs!$A:$A,InpActive!$F$31,F_Inputs!$B:$B,Inp!$B33)</f>
        <v>130</v>
      </c>
      <c r="M33" s="347">
        <v>135.1</v>
      </c>
    </row>
    <row r="34" spans="1:13" s="61" customFormat="1">
      <c r="A34" s="229" t="str">
        <f xml:space="preserve"> F_Inputs!$A$4</f>
        <v>ANH</v>
      </c>
      <c r="B34" s="324" t="s">
        <v>258</v>
      </c>
      <c r="C34" s="216" t="s">
        <v>259</v>
      </c>
      <c r="D34" s="216" t="s">
        <v>239</v>
      </c>
      <c r="E34" s="216" t="s">
        <v>262</v>
      </c>
      <c r="F34" s="326">
        <f xml:space="preserve"> SUMIFS(F_Inputs!F:F, F_Inputs!$A:$A,InpActive!$F$31,F_Inputs!$B:$B,Inp!$B34)</f>
        <v>104.9</v>
      </c>
      <c r="G34" s="326">
        <f xml:space="preserve"> SUMIFS(F_Inputs!G:G, F_Inputs!$A:$A,InpActive!$F$31,F_Inputs!$B:$B,Inp!$B34)</f>
        <v>106.8</v>
      </c>
      <c r="H34" s="326">
        <f xml:space="preserve"> SUMIFS(F_Inputs!H:H, F_Inputs!$A:$A,InpActive!$F$31,F_Inputs!$B:$B,Inp!$B34)</f>
        <v>108.6</v>
      </c>
      <c r="I34" s="326">
        <f xml:space="preserve"> SUMIFS(F_Inputs!I:I, F_Inputs!$A:$A,InpActive!$F$31,F_Inputs!$B:$B,Inp!$B34)</f>
        <v>109.4</v>
      </c>
      <c r="J34" s="326">
        <f xml:space="preserve"> SUMIFS(F_Inputs!J:J, F_Inputs!$A:$A,InpActive!$F$31,F_Inputs!$B:$B,Inp!$B34)</f>
        <v>115.4</v>
      </c>
      <c r="K34" s="326">
        <f xml:space="preserve"> SUMIFS(F_Inputs!K:K, F_Inputs!$A:$A,InpActive!$F$31,F_Inputs!$B:$B,Inp!$B34)</f>
        <v>126</v>
      </c>
      <c r="L34" s="326">
        <f xml:space="preserve"> SUMIFS(F_Inputs!L:L, F_Inputs!$A:$A,InpActive!$F$31,F_Inputs!$B:$B,Inp!$B34)</f>
        <v>130.80000000000001</v>
      </c>
      <c r="M34" s="347">
        <v>135.6</v>
      </c>
    </row>
    <row r="35" spans="1:13" s="61" customFormat="1">
      <c r="A35" s="229" t="str">
        <f xml:space="preserve"> F_Inputs!$A$4</f>
        <v>ANH</v>
      </c>
      <c r="B35" s="324" t="s">
        <v>260</v>
      </c>
      <c r="C35" s="216" t="s">
        <v>261</v>
      </c>
      <c r="D35" s="216" t="s">
        <v>239</v>
      </c>
      <c r="E35" s="216" t="s">
        <v>262</v>
      </c>
      <c r="F35" s="326">
        <f xml:space="preserve"> SUMIFS(F_Inputs!F:F, F_Inputs!$A:$A,InpActive!$F$31,F_Inputs!$B:$B,Inp!$B35)</f>
        <v>105.1</v>
      </c>
      <c r="G35" s="326">
        <f xml:space="preserve"> SUMIFS(F_Inputs!G:G, F_Inputs!$A:$A,InpActive!$F$31,F_Inputs!$B:$B,Inp!$B35)</f>
        <v>107</v>
      </c>
      <c r="H35" s="326">
        <f xml:space="preserve"> SUMIFS(F_Inputs!H:H, F_Inputs!$A:$A,InpActive!$F$31,F_Inputs!$B:$B,Inp!$B35)</f>
        <v>108.6</v>
      </c>
      <c r="I35" s="326">
        <f xml:space="preserve"> SUMIFS(F_Inputs!I:I, F_Inputs!$A:$A,InpActive!$F$31,F_Inputs!$B:$B,Inp!$B35)</f>
        <v>109.7</v>
      </c>
      <c r="J35" s="326">
        <f xml:space="preserve"> SUMIFS(F_Inputs!J:J, F_Inputs!$A:$A,InpActive!$F$31,F_Inputs!$B:$B,Inp!$B35)</f>
        <v>116.5</v>
      </c>
      <c r="K35" s="326">
        <f xml:space="preserve"> SUMIFS(F_Inputs!K:K, F_Inputs!$A:$A,InpActive!$F$31,F_Inputs!$B:$B,Inp!$B35)</f>
        <v>126.8</v>
      </c>
      <c r="L35" s="326">
        <f xml:space="preserve"> SUMIFS(F_Inputs!L:L, F_Inputs!$A:$A,InpActive!$F$31,F_Inputs!$B:$B,Inp!$B35)</f>
        <v>131.6</v>
      </c>
      <c r="M35" s="347">
        <v>136.1</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zoomScale="80" zoomScaleNormal="80" workbookViewId="0">
      <pane ySplit="2" topLeftCell="A3" activePane="bottomLeft" state="frozen"/>
      <selection pane="bottomLeft" activeCell="K30" sqref="K30"/>
    </sheetView>
  </sheetViews>
  <sheetFormatPr defaultColWidth="9.140625" defaultRowHeight="12.75"/>
  <cols>
    <col min="1" max="1" width="10.85546875" customWidth="1"/>
    <col min="2" max="2" width="18.5703125" style="61" bestFit="1" customWidth="1"/>
    <col min="3" max="3" width="114.140625" bestFit="1" customWidth="1"/>
    <col min="4" max="4" width="8.85546875" customWidth="1"/>
    <col min="5" max="5" width="17.140625" bestFit="1" customWidth="1"/>
    <col min="6" max="13" width="8.5703125" bestFit="1" customWidth="1"/>
    <col min="14" max="14" width="2.140625" style="125" customWidth="1"/>
    <col min="15" max="15" width="74.85546875" style="125" customWidth="1"/>
    <col min="16" max="16384" width="9.140625" style="125"/>
  </cols>
  <sheetData>
    <row r="1" spans="1:15" ht="24" customHeight="1">
      <c r="A1" s="16" t="str">
        <f ca="1" xml:space="preserve"> RIGHT(CELL("FILENAME", $A$1), LEN(CELL("FILENAME", $A$1)) - SEARCH("]", CELL("FILENAME", $A$1)))</f>
        <v>InpOverride</v>
      </c>
      <c r="C1" s="27"/>
      <c r="O1" s="137" t="s">
        <v>275</v>
      </c>
    </row>
    <row r="2" spans="1:15">
      <c r="A2" s="61" t="s">
        <v>114</v>
      </c>
      <c r="B2" s="61" t="s">
        <v>221</v>
      </c>
      <c r="C2" s="61" t="s">
        <v>222</v>
      </c>
      <c r="D2" s="61" t="s">
        <v>223</v>
      </c>
      <c r="E2" s="61" t="s">
        <v>224</v>
      </c>
      <c r="F2" t="s">
        <v>225</v>
      </c>
      <c r="G2" t="s">
        <v>226</v>
      </c>
      <c r="H2" t="s">
        <v>227</v>
      </c>
      <c r="I2" t="s">
        <v>181</v>
      </c>
      <c r="J2" t="s">
        <v>182</v>
      </c>
      <c r="K2" t="s">
        <v>183</v>
      </c>
      <c r="L2" t="s">
        <v>184</v>
      </c>
      <c r="M2" t="s">
        <v>185</v>
      </c>
    </row>
    <row r="4" spans="1:15">
      <c r="A4" s="164" t="str">
        <f>Inp!A4</f>
        <v>ANH</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ANH</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ANH</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ANH</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ANH</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ANH</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ANH</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ANH</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ANH</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ANH</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row>
    <row r="14" spans="1:15">
      <c r="A14" s="164" t="str">
        <f>Inp!A14</f>
        <v>ANH</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185"/>
      <c r="O14" s="136"/>
    </row>
    <row r="15" spans="1:15">
      <c r="A15" s="164" t="str">
        <f>Inp!A15</f>
        <v>ANH</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185"/>
      <c r="O15" s="136"/>
    </row>
    <row r="16" spans="1:15">
      <c r="A16" s="164" t="str">
        <f>Inp!A16</f>
        <v>ANH</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185"/>
      <c r="O16" s="136"/>
    </row>
    <row r="17" spans="1:15">
      <c r="A17" s="164" t="str">
        <f>Inp!A17</f>
        <v>ANH</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185"/>
      <c r="O17" s="136"/>
    </row>
    <row r="18" spans="1:15">
      <c r="A18" s="164" t="str">
        <f>Inp!A18</f>
        <v>ANH</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185"/>
      <c r="O18" s="136"/>
    </row>
    <row r="19" spans="1:15">
      <c r="A19" s="164" t="str">
        <f>Inp!A19</f>
        <v>ANH</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185"/>
      <c r="O19" s="136"/>
    </row>
    <row r="20" spans="1:15">
      <c r="A20" s="164" t="str">
        <f>Inp!A20</f>
        <v>ANH</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185"/>
      <c r="O20" s="136"/>
    </row>
    <row r="21" spans="1:15">
      <c r="A21" s="164" t="str">
        <f>Inp!A21</f>
        <v>ANH</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185"/>
      <c r="O21" s="136"/>
    </row>
    <row r="22" spans="1:15">
      <c r="A22" s="164" t="str">
        <f>Inp!A22</f>
        <v>ANH</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185"/>
      <c r="O22" s="136"/>
    </row>
    <row r="23" spans="1:15">
      <c r="A23" s="164" t="str">
        <f>Inp!A23</f>
        <v>ANH</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185"/>
      <c r="O23" s="136"/>
    </row>
    <row r="24" spans="1:15">
      <c r="A24" s="164" t="str">
        <f>Inp!A24</f>
        <v>ANH</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188"/>
    </row>
    <row r="25" spans="1:15">
      <c r="A25" s="164" t="str">
        <f>Inp!A25</f>
        <v>ANH</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188"/>
    </row>
    <row r="26" spans="1:15">
      <c r="A26" s="164" t="str">
        <f>Inp!A26</f>
        <v>ANH</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188"/>
    </row>
    <row r="27" spans="1:15">
      <c r="A27" s="164" t="str">
        <f>Inp!A27</f>
        <v>ANH</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188"/>
    </row>
    <row r="28" spans="1:15">
      <c r="A28" s="164" t="str">
        <f>Inp!A28</f>
        <v>ANH</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188"/>
    </row>
    <row r="29" spans="1:15">
      <c r="A29" s="164" t="str">
        <f>Inp!A29</f>
        <v>ANH</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188"/>
    </row>
    <row r="30" spans="1:15">
      <c r="A30" s="164" t="str">
        <f>Inp!A30</f>
        <v>ANH</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188"/>
    </row>
    <row r="31" spans="1:15">
      <c r="A31" s="164" t="str">
        <f>Inp!A31</f>
        <v>ANH</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188"/>
    </row>
    <row r="32" spans="1:15">
      <c r="A32" s="164" t="str">
        <f>Inp!A32</f>
        <v>ANH</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188"/>
    </row>
    <row r="33" spans="1:13">
      <c r="A33" s="164" t="str">
        <f>Inp!A33</f>
        <v>ANH</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188"/>
    </row>
    <row r="34" spans="1:13">
      <c r="A34" s="164" t="str">
        <f>Inp!A34</f>
        <v>ANH</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188"/>
    </row>
    <row r="35" spans="1:13">
      <c r="A35" s="164" t="str">
        <f>Inp!A35</f>
        <v>ANH</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188"/>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_ip_UnifiedCompliancePolicyProperties xmlns="http://schemas.microsoft.com/sharepoint/v3" xsi:nil="true"/>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3" ma:contentTypeDescription="Create a new document." ma:contentTypeScope="" ma:versionID="b51955f97c6b3ad64a0833e6f2d332df">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006d2c111d91b55fc432c3d8d736f2e7"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3131-8C41-44AB-9CC2-1AC84EA66B9B}">
  <ds:schemaRefs>
    <ds:schemaRef ds:uri="http://purl.org/dc/elements/1.1/"/>
    <ds:schemaRef ds:uri="http://schemas.microsoft.com/office/2006/documentManagement/types"/>
    <ds:schemaRef ds:uri="http://schemas.microsoft.com/sharepoint/v3"/>
    <ds:schemaRef ds:uri="http://schemas.microsoft.com/office/infopath/2007/PartnerControls"/>
    <ds:schemaRef ds:uri="2e9523b9-9c37-4c05-b1eb-7b6f416249bb"/>
    <ds:schemaRef ds:uri="http://purl.org/dc/dcmitype/"/>
    <ds:schemaRef ds:uri="75e05205-f2e1-4168-9176-3cea1311c638"/>
    <ds:schemaRef ds:uri="http://purl.org/dc/terms/"/>
    <ds:schemaRef ds:uri="http://schemas.openxmlformats.org/package/2006/metadata/core-properties"/>
    <ds:schemaRef ds:uri="05c3d349-d7b5-4b99-a759-edf8a89fca8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827031A-0B05-4DB1-A7D2-ABD3CA464FE6}">
  <ds:schemaRefs>
    <ds:schemaRef ds:uri="http://schemas.microsoft.com/sharepoint/v3/contenttype/forms"/>
  </ds:schemaRefs>
</ds:datastoreItem>
</file>

<file path=customXml/itemProps3.xml><?xml version="1.0" encoding="utf-8"?>
<ds:datastoreItem xmlns:ds="http://schemas.openxmlformats.org/officeDocument/2006/customXml" ds:itemID="{E1469A69-AC90-4680-8620-506017959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2024-12-02T16:49:38Z</dcterms:created>
  <dcterms:modified xsi:type="dcterms:W3CDTF">2025-07-16T10:53:57Z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0x01010056CA1FEDC0F04146B2629EDF721CF670</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776">
    <vt:lpwstr>193</vt:lpwstr>
  </property>
  <property fmtid="{D5CDD505-2E9C-101B-9397-08002B2CF9AE}" pid="24" name="Follow-up">
    <vt:bool>false</vt:bool>
  </property>
  <property fmtid="{D5CDD505-2E9C-101B-9397-08002B2CF9AE}" pid="25" name="AuthorIds_UIVersion_12288">
    <vt:lpwstr>29</vt:lpwstr>
  </property>
  <property fmtid="{D5CDD505-2E9C-101B-9397-08002B2CF9AE}" pid="26" name="Stakeholder">
    <vt:lpwstr>25;#Water and wastewater companies (WaSCs)|1f450446-47d1-4fe9-8d64-c249a3be1897</vt:lpwstr>
  </property>
  <property fmtid="{D5CDD505-2E9C-101B-9397-08002B2CF9AE}" pid="27" name="AuthorIds_UIVersion_10">
    <vt:lpwstr>29</vt:lpwstr>
  </property>
  <property fmtid="{D5CDD505-2E9C-101B-9397-08002B2CF9AE}" pid="28" name="Security Classification">
    <vt:lpwstr>21;#OFFICIAL|c2540f30-f875-494b-a43f-ebfb5017a6ad</vt:lpwstr>
  </property>
  <property fmtid="{D5CDD505-2E9C-101B-9397-08002B2CF9AE}" pid="29" name="AuthorIds_UIVersion_16384">
    <vt:lpwstr>29</vt:lpwstr>
  </property>
  <property fmtid="{D5CDD505-2E9C-101B-9397-08002B2CF9AE}" pid="30" name="AuthorIds_UIVersion_1024">
    <vt:lpwstr>29</vt:lpwstr>
  </property>
  <property fmtid="{D5CDD505-2E9C-101B-9397-08002B2CF9AE}" pid="31" name="AuthorIds_UIVersion_4608">
    <vt:lpwstr>870</vt:lpwstr>
  </property>
  <property fmtid="{D5CDD505-2E9C-101B-9397-08002B2CF9AE}" pid="32" name="AuthorIds_UIVersion_1536">
    <vt:lpwstr>29</vt:lpwstr>
  </property>
  <property fmtid="{D5CDD505-2E9C-101B-9397-08002B2CF9AE}" pid="33" name="AuthorIds_UIVersion_3072">
    <vt:lpwstr>29</vt:lpwstr>
  </property>
  <property fmtid="{D5CDD505-2E9C-101B-9397-08002B2CF9AE}" pid="34" name="Stakeholder 4">
    <vt:lpwstr/>
  </property>
  <property fmtid="{D5CDD505-2E9C-101B-9397-08002B2CF9AE}" pid="35" name="AuthorIds_UIVersion_8">
    <vt:lpwstr>29</vt:lpwstr>
  </property>
  <property fmtid="{D5CDD505-2E9C-101B-9397-08002B2CF9AE}" pid="36" name="Stakeholder 5">
    <vt:lpwstr/>
  </property>
  <property fmtid="{D5CDD505-2E9C-101B-9397-08002B2CF9AE}" pid="37" name="AuthorIds_UIVersion_9">
    <vt:lpwstr>29</vt:lpwstr>
  </property>
  <property fmtid="{D5CDD505-2E9C-101B-9397-08002B2CF9AE}" pid="38" name="AuthorIds_UIVersion_14336">
    <vt:lpwstr>29</vt:lpwstr>
  </property>
  <property fmtid="{D5CDD505-2E9C-101B-9397-08002B2CF9AE}" pid="39" name="AuthorIds_UIVersion_14848">
    <vt:lpwstr>3431</vt:lpwstr>
  </property>
  <property fmtid="{D5CDD505-2E9C-101B-9397-08002B2CF9AE}" pid="40" name="AuthorIds_UIVersion_11264">
    <vt:lpwstr>29</vt:lpwstr>
  </property>
</Properties>
</file>