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filterPrivacy="1" defaultThemeVersion="166925"/>
  <xr:revisionPtr revIDLastSave="0" documentId="8_{C80439D1-FB88-4141-846B-C6BE6267FFE9}" xr6:coauthVersionLast="47" xr6:coauthVersionMax="47" xr10:uidLastSave="{00000000-0000-0000-0000-000000000000}"/>
  <bookViews>
    <workbookView xWindow="-120" yWindow="-120" windowWidth="29040" windowHeight="15720" tabRatio="552" xr2:uid="{5F683471-B09E-4602-A6BB-2DBAD5D0A905}"/>
  </bookViews>
  <sheets>
    <sheet name="1. Method intro" sheetId="49" r:id="rId1"/>
    <sheet name="2. Data collection sheet" sheetId="36" r:id="rId2"/>
    <sheet name="3. Impact summary" sheetId="52" r:id="rId3"/>
  </sheets>
  <definedNames>
    <definedName name="_xlnm._FilterDatabase" localSheetId="1" hidden="1">'2. Data collection sheet'!$A$3:$X$122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6" l="1"/>
  <c r="I14" i="36" l="1"/>
  <c r="J14" i="36" l="1"/>
  <c r="H14" i="36"/>
  <c r="I42" i="36" l="1"/>
  <c r="J42" i="36" s="1"/>
  <c r="G61" i="52"/>
  <c r="S58" i="36"/>
  <c r="J61" i="52" s="1"/>
  <c r="S59" i="36"/>
  <c r="R58" i="36"/>
  <c r="I61" i="52" s="1"/>
  <c r="R59" i="36"/>
  <c r="Q58" i="36"/>
  <c r="H61" i="52" s="1"/>
  <c r="Q59" i="36"/>
  <c r="Q57" i="36"/>
  <c r="G59" i="52" l="1"/>
  <c r="G60" i="52"/>
  <c r="G62" i="52"/>
  <c r="U12" i="36"/>
  <c r="B8" i="52" s="1"/>
  <c r="U10" i="36"/>
  <c r="B7" i="52" s="1"/>
  <c r="Q10" i="36" l="1"/>
  <c r="L6" i="36"/>
  <c r="K6" i="36"/>
  <c r="J6" i="36"/>
  <c r="I6" i="36"/>
  <c r="F6" i="36"/>
  <c r="G7" i="52"/>
  <c r="R10" i="36"/>
  <c r="S10" i="36"/>
  <c r="G46" i="52"/>
  <c r="I7" i="52" l="1"/>
  <c r="W10" i="36"/>
  <c r="D7" i="52" s="1"/>
  <c r="J7" i="52"/>
  <c r="X10" i="36"/>
  <c r="E7" i="52" s="1"/>
  <c r="V10" i="36"/>
  <c r="C7" i="52" s="1"/>
  <c r="H7" i="52"/>
  <c r="G19" i="52"/>
  <c r="Q99" i="36"/>
  <c r="S81" i="36"/>
  <c r="S82" i="36"/>
  <c r="S83" i="36"/>
  <c r="S84" i="36"/>
  <c r="S85" i="36"/>
  <c r="S86" i="36"/>
  <c r="Q26" i="36" l="1"/>
  <c r="R26" i="36"/>
  <c r="S5" i="36"/>
  <c r="S92" i="36"/>
  <c r="S94" i="36"/>
  <c r="E4" i="52"/>
  <c r="J4" i="52"/>
  <c r="L40" i="36" l="1"/>
  <c r="S40" i="36" s="1"/>
  <c r="J47" i="52" s="1"/>
  <c r="R25" i="36"/>
  <c r="R24" i="36"/>
  <c r="Q25" i="36"/>
  <c r="Q24" i="36"/>
  <c r="S77" i="36"/>
  <c r="J31" i="52" s="1"/>
  <c r="S75" i="36"/>
  <c r="J29" i="52" s="1"/>
  <c r="S74" i="36"/>
  <c r="J28" i="52" s="1"/>
  <c r="X61" i="36"/>
  <c r="E63" i="52" s="1"/>
  <c r="S101" i="36"/>
  <c r="X101" i="36" s="1"/>
  <c r="E41" i="52" s="1"/>
  <c r="S99" i="36"/>
  <c r="X99" i="36" s="1"/>
  <c r="E27" i="52" s="1"/>
  <c r="S96" i="36"/>
  <c r="X96" i="36" s="1"/>
  <c r="E45" i="52" s="1"/>
  <c r="J45" i="52" s="1"/>
  <c r="X94" i="36"/>
  <c r="X92" i="36"/>
  <c r="E43" i="52" s="1"/>
  <c r="S90" i="36"/>
  <c r="X90" i="36" s="1"/>
  <c r="E42" i="52" s="1"/>
  <c r="S88" i="36"/>
  <c r="X88" i="36" s="1"/>
  <c r="E40" i="52" s="1"/>
  <c r="J39" i="52"/>
  <c r="J38" i="52"/>
  <c r="J37" i="52"/>
  <c r="J36" i="52"/>
  <c r="J35" i="52"/>
  <c r="S79" i="36"/>
  <c r="J33" i="52" s="1"/>
  <c r="S78" i="36"/>
  <c r="J32" i="52" s="1"/>
  <c r="S76" i="36"/>
  <c r="J30" i="52" s="1"/>
  <c r="S67" i="36"/>
  <c r="J67" i="52" s="1"/>
  <c r="S66" i="36"/>
  <c r="J66" i="52" s="1"/>
  <c r="S64" i="36"/>
  <c r="S63" i="36"/>
  <c r="J64" i="52" s="1"/>
  <c r="J62" i="52"/>
  <c r="S57" i="36"/>
  <c r="J60" i="52" s="1"/>
  <c r="S56" i="36"/>
  <c r="S54" i="36"/>
  <c r="J58" i="52" s="1"/>
  <c r="S53" i="36"/>
  <c r="J57" i="52" s="1"/>
  <c r="S52" i="36"/>
  <c r="J56" i="52" s="1"/>
  <c r="S51" i="36"/>
  <c r="J55" i="52" s="1"/>
  <c r="S49" i="36"/>
  <c r="J54" i="52" s="1"/>
  <c r="S48" i="36"/>
  <c r="J53" i="52" s="1"/>
  <c r="S47" i="36"/>
  <c r="J52" i="52" s="1"/>
  <c r="S46" i="36"/>
  <c r="J51" i="52" s="1"/>
  <c r="S44" i="36"/>
  <c r="X44" i="36" s="1"/>
  <c r="S37" i="36"/>
  <c r="J26" i="52" s="1"/>
  <c r="S36" i="36"/>
  <c r="J25" i="52" s="1"/>
  <c r="S35" i="36"/>
  <c r="J24" i="52" s="1"/>
  <c r="S33" i="36"/>
  <c r="X33" i="36" s="1"/>
  <c r="E22" i="52" s="1"/>
  <c r="S31" i="36"/>
  <c r="X31" i="36" s="1"/>
  <c r="E23" i="52" s="1"/>
  <c r="S28" i="36"/>
  <c r="X28" i="36" s="1"/>
  <c r="E21" i="52" s="1"/>
  <c r="S26" i="36"/>
  <c r="J20" i="52" s="1"/>
  <c r="S25" i="36"/>
  <c r="S24" i="36"/>
  <c r="J18" i="52" s="1"/>
  <c r="S22" i="36"/>
  <c r="J17" i="52" s="1"/>
  <c r="S21" i="36"/>
  <c r="J16" i="52" s="1"/>
  <c r="S20" i="36"/>
  <c r="J15" i="52" s="1"/>
  <c r="S18" i="36"/>
  <c r="J14" i="52" s="1"/>
  <c r="S17" i="36"/>
  <c r="J13" i="52" s="1"/>
  <c r="S16" i="36"/>
  <c r="S14" i="36"/>
  <c r="J10" i="52" s="1"/>
  <c r="S13" i="36"/>
  <c r="J9" i="52" s="1"/>
  <c r="S12" i="36"/>
  <c r="S8" i="36"/>
  <c r="X8" i="36" s="1"/>
  <c r="E11" i="52" s="1"/>
  <c r="J5" i="52"/>
  <c r="G48" i="52"/>
  <c r="L41" i="36"/>
  <c r="R41" i="36" s="1"/>
  <c r="I48" i="52" s="1"/>
  <c r="V99" i="36"/>
  <c r="C27" i="52" s="1"/>
  <c r="R96" i="36"/>
  <c r="Q96" i="36"/>
  <c r="Q13" i="36"/>
  <c r="R101" i="36"/>
  <c r="W101" i="36" s="1"/>
  <c r="Q101" i="36"/>
  <c r="V101" i="36" s="1"/>
  <c r="C41" i="52" s="1"/>
  <c r="R99" i="36"/>
  <c r="W99" i="36" s="1"/>
  <c r="R94" i="36"/>
  <c r="W94" i="36" s="1"/>
  <c r="Q94" i="36"/>
  <c r="V94" i="36" s="1"/>
  <c r="R92" i="36"/>
  <c r="W92" i="36" s="1"/>
  <c r="Q92" i="36"/>
  <c r="V92" i="36" s="1"/>
  <c r="R90" i="36"/>
  <c r="W90" i="36" s="1"/>
  <c r="Q90" i="36"/>
  <c r="V90" i="36" s="1"/>
  <c r="R88" i="36"/>
  <c r="W88" i="36" s="1"/>
  <c r="Q88" i="36"/>
  <c r="V88" i="36" s="1"/>
  <c r="R86" i="36"/>
  <c r="Q86" i="36"/>
  <c r="R85" i="36"/>
  <c r="Q85" i="36"/>
  <c r="R84" i="36"/>
  <c r="Q84" i="36"/>
  <c r="R83" i="36"/>
  <c r="Q83" i="36"/>
  <c r="R82" i="36"/>
  <c r="Q82" i="36"/>
  <c r="R81" i="36"/>
  <c r="Q81" i="36"/>
  <c r="R79" i="36"/>
  <c r="Q79" i="36"/>
  <c r="R78" i="36"/>
  <c r="Q78" i="36"/>
  <c r="R77" i="36"/>
  <c r="Q77" i="36"/>
  <c r="R76" i="36"/>
  <c r="Q76" i="36"/>
  <c r="R75" i="36"/>
  <c r="Q75" i="36"/>
  <c r="R74" i="36"/>
  <c r="Q74" i="36"/>
  <c r="R49" i="36"/>
  <c r="Q49" i="36"/>
  <c r="R48" i="36"/>
  <c r="Q48" i="36"/>
  <c r="R47" i="36"/>
  <c r="Q47" i="36"/>
  <c r="Q46" i="36"/>
  <c r="R46" i="36"/>
  <c r="R67" i="36"/>
  <c r="Q67" i="36"/>
  <c r="R66" i="36"/>
  <c r="Q66" i="36"/>
  <c r="R64" i="36"/>
  <c r="Q64" i="36"/>
  <c r="R63" i="36"/>
  <c r="Q63" i="36"/>
  <c r="I62" i="52"/>
  <c r="H62" i="52"/>
  <c r="R57" i="36"/>
  <c r="H60" i="52"/>
  <c r="R56" i="36"/>
  <c r="I59" i="52" s="1"/>
  <c r="Q56" i="36"/>
  <c r="R54" i="36"/>
  <c r="Q54" i="36"/>
  <c r="R53" i="36"/>
  <c r="Q53" i="36"/>
  <c r="R52" i="36"/>
  <c r="Q52" i="36"/>
  <c r="R51" i="36"/>
  <c r="Q51" i="36"/>
  <c r="Q44" i="36"/>
  <c r="R37" i="36"/>
  <c r="Q37" i="36"/>
  <c r="Q36" i="36"/>
  <c r="R36" i="36"/>
  <c r="R35" i="36"/>
  <c r="R33" i="36"/>
  <c r="W33" i="36" s="1"/>
  <c r="Q35" i="36"/>
  <c r="Q33" i="36"/>
  <c r="R31" i="36"/>
  <c r="W31" i="36" s="1"/>
  <c r="Q31" i="36"/>
  <c r="R28" i="36"/>
  <c r="W28" i="36" s="1"/>
  <c r="Q28" i="36"/>
  <c r="R21" i="36"/>
  <c r="Q21" i="36"/>
  <c r="R20" i="36"/>
  <c r="Q20" i="36"/>
  <c r="R18" i="36"/>
  <c r="Q18" i="36"/>
  <c r="R17" i="36"/>
  <c r="Q17" i="36"/>
  <c r="R16" i="36"/>
  <c r="Q16" i="36"/>
  <c r="R13" i="36"/>
  <c r="R12" i="36"/>
  <c r="Q12" i="36"/>
  <c r="R8" i="36"/>
  <c r="W8" i="36" s="1"/>
  <c r="Q8" i="36"/>
  <c r="W61" i="36"/>
  <c r="V61" i="36"/>
  <c r="B69" i="52"/>
  <c r="U28" i="36"/>
  <c r="U40" i="36"/>
  <c r="U74" i="36"/>
  <c r="J12" i="52" l="1"/>
  <c r="X16" i="36"/>
  <c r="E12" i="52" s="1"/>
  <c r="E44" i="52"/>
  <c r="J44" i="52" s="1"/>
  <c r="J59" i="52"/>
  <c r="X56" i="36"/>
  <c r="E59" i="52" s="1"/>
  <c r="H59" i="52"/>
  <c r="V56" i="36"/>
  <c r="C59" i="52" s="1"/>
  <c r="X12" i="36"/>
  <c r="E8" i="52" s="1"/>
  <c r="I60" i="52"/>
  <c r="W56" i="36"/>
  <c r="D59" i="52" s="1"/>
  <c r="H8" i="52"/>
  <c r="V24" i="36"/>
  <c r="C18" i="52" s="1"/>
  <c r="J8" i="52"/>
  <c r="J22" i="52"/>
  <c r="J23" i="52"/>
  <c r="J42" i="52"/>
  <c r="J21" i="52"/>
  <c r="J27" i="52"/>
  <c r="J41" i="52"/>
  <c r="J43" i="52"/>
  <c r="J63" i="52"/>
  <c r="J40" i="52"/>
  <c r="J11" i="52"/>
  <c r="S41" i="36"/>
  <c r="J48" i="52" s="1"/>
  <c r="J34" i="52"/>
  <c r="X81" i="36"/>
  <c r="E34" i="52" s="1"/>
  <c r="X46" i="36"/>
  <c r="E51" i="52" s="1"/>
  <c r="V46" i="36"/>
  <c r="W24" i="36"/>
  <c r="D18" i="52" s="1"/>
  <c r="X24" i="36"/>
  <c r="E18" i="52" s="1"/>
  <c r="J19" i="52"/>
  <c r="E50" i="52"/>
  <c r="X63" i="36"/>
  <c r="E64" i="52" s="1"/>
  <c r="J65" i="52"/>
  <c r="X51" i="36"/>
  <c r="E55" i="52" s="1"/>
  <c r="X20" i="36"/>
  <c r="E15" i="52" s="1"/>
  <c r="X35" i="36"/>
  <c r="E24" i="52" s="1"/>
  <c r="X66" i="36"/>
  <c r="E66" i="52" s="1"/>
  <c r="X74" i="36"/>
  <c r="E28" i="52" s="1"/>
  <c r="Q41" i="36"/>
  <c r="H48" i="52" s="1"/>
  <c r="W66" i="36"/>
  <c r="W16" i="36"/>
  <c r="W35" i="36"/>
  <c r="W46" i="36"/>
  <c r="W74" i="36"/>
  <c r="W81" i="36"/>
  <c r="V81" i="36"/>
  <c r="W63" i="36"/>
  <c r="W51" i="36"/>
  <c r="J50" i="52" l="1"/>
  <c r="W96" i="36"/>
  <c r="V96" i="36"/>
  <c r="H5" i="36"/>
  <c r="Q5" i="36" s="1"/>
  <c r="G8" i="52" l="1"/>
  <c r="G67" i="52"/>
  <c r="G66" i="52"/>
  <c r="G65" i="52"/>
  <c r="G64" i="52"/>
  <c r="G63" i="52"/>
  <c r="G58" i="52"/>
  <c r="G57" i="52"/>
  <c r="G56" i="52"/>
  <c r="G55" i="52"/>
  <c r="G50" i="52"/>
  <c r="G49" i="52"/>
  <c r="G47" i="52"/>
  <c r="G11" i="52"/>
  <c r="G10" i="52"/>
  <c r="I9" i="52"/>
  <c r="H9" i="52"/>
  <c r="G9" i="52"/>
  <c r="G6" i="52"/>
  <c r="G5" i="52"/>
  <c r="G41" i="52"/>
  <c r="G40" i="52"/>
  <c r="G39" i="52"/>
  <c r="G38" i="52"/>
  <c r="G37" i="52"/>
  <c r="G36" i="52"/>
  <c r="G35" i="52"/>
  <c r="G34" i="52"/>
  <c r="G33" i="52"/>
  <c r="G32" i="52"/>
  <c r="G31" i="52"/>
  <c r="G30" i="52"/>
  <c r="G29" i="52"/>
  <c r="G28" i="52"/>
  <c r="G27" i="52"/>
  <c r="G26" i="52"/>
  <c r="G25" i="52"/>
  <c r="G24" i="52"/>
  <c r="G23" i="52"/>
  <c r="G22" i="52"/>
  <c r="G21" i="52"/>
  <c r="G20" i="52"/>
  <c r="G18" i="52"/>
  <c r="G54" i="52"/>
  <c r="G53" i="52"/>
  <c r="G52" i="52"/>
  <c r="G51" i="52"/>
  <c r="G17" i="52"/>
  <c r="G16" i="52"/>
  <c r="G15" i="52"/>
  <c r="G44" i="52"/>
  <c r="G43" i="52"/>
  <c r="G42" i="52"/>
  <c r="G45" i="52"/>
  <c r="G14" i="52"/>
  <c r="G13" i="52"/>
  <c r="G12" i="52"/>
  <c r="I4" i="52"/>
  <c r="H4" i="52"/>
  <c r="D4" i="52"/>
  <c r="C4" i="52"/>
  <c r="B4" i="52"/>
  <c r="V8" i="36"/>
  <c r="S6" i="36"/>
  <c r="U5" i="36"/>
  <c r="B5" i="52" s="1"/>
  <c r="U66" i="36"/>
  <c r="U63" i="36"/>
  <c r="U61" i="36"/>
  <c r="U56" i="36"/>
  <c r="B59" i="52" s="1"/>
  <c r="U51" i="36"/>
  <c r="U44" i="36"/>
  <c r="U8" i="36"/>
  <c r="U88" i="36"/>
  <c r="U81" i="36"/>
  <c r="U101" i="36"/>
  <c r="U99" i="36"/>
  <c r="U35" i="36"/>
  <c r="U31" i="36"/>
  <c r="U33" i="36"/>
  <c r="U16" i="36"/>
  <c r="U96" i="36"/>
  <c r="B45" i="52" s="1"/>
  <c r="U90" i="36"/>
  <c r="U92" i="36"/>
  <c r="U94" i="36"/>
  <c r="U20" i="36"/>
  <c r="U46" i="36"/>
  <c r="U24" i="36"/>
  <c r="C43" i="52"/>
  <c r="H43" i="52" s="1"/>
  <c r="C42" i="52"/>
  <c r="H42" i="52" s="1"/>
  <c r="I67" i="52"/>
  <c r="D42" i="52"/>
  <c r="H14" i="52"/>
  <c r="C63" i="52"/>
  <c r="H63" i="52" s="1"/>
  <c r="I65" i="52"/>
  <c r="I64" i="52"/>
  <c r="H65" i="52"/>
  <c r="I13" i="52"/>
  <c r="H13" i="52"/>
  <c r="I12" i="52"/>
  <c r="I39" i="52"/>
  <c r="H39" i="52"/>
  <c r="I38" i="52"/>
  <c r="H38" i="52"/>
  <c r="I37" i="52"/>
  <c r="H37" i="52"/>
  <c r="I36" i="52"/>
  <c r="H36" i="52"/>
  <c r="I35" i="52"/>
  <c r="H35" i="52"/>
  <c r="I66" i="52"/>
  <c r="I22" i="36"/>
  <c r="R22" i="36" s="1"/>
  <c r="W20" i="36" s="1"/>
  <c r="H22" i="36"/>
  <c r="Q22" i="36" s="1"/>
  <c r="V20" i="36" s="1"/>
  <c r="R14" i="36"/>
  <c r="W12" i="36" s="1"/>
  <c r="D8" i="52" s="1"/>
  <c r="H34" i="52"/>
  <c r="V28" i="36"/>
  <c r="V31" i="36"/>
  <c r="V33" i="36"/>
  <c r="I54" i="52"/>
  <c r="H54" i="52"/>
  <c r="I53" i="52"/>
  <c r="H53" i="52"/>
  <c r="I52" i="52"/>
  <c r="H52" i="52"/>
  <c r="I51" i="52"/>
  <c r="I14" i="52"/>
  <c r="Q14" i="36"/>
  <c r="V12" i="36" s="1"/>
  <c r="C8" i="52" s="1"/>
  <c r="I42" i="52" l="1"/>
  <c r="J6" i="52"/>
  <c r="X5" i="36"/>
  <c r="E5" i="52" s="1"/>
  <c r="Q6" i="36"/>
  <c r="V5" i="36" s="1"/>
  <c r="R6" i="36"/>
  <c r="H12" i="52"/>
  <c r="V16" i="36"/>
  <c r="C12" i="52" s="1"/>
  <c r="H66" i="52"/>
  <c r="H18" i="52"/>
  <c r="H51" i="52"/>
  <c r="B47" i="52"/>
  <c r="B42" i="52"/>
  <c r="B11" i="52"/>
  <c r="B24" i="52"/>
  <c r="B28" i="52"/>
  <c r="C11" i="52"/>
  <c r="H11" i="52" s="1"/>
  <c r="B22" i="52"/>
  <c r="H19" i="52"/>
  <c r="H24" i="52"/>
  <c r="B34" i="52"/>
  <c r="H20" i="52"/>
  <c r="I19" i="52"/>
  <c r="H15" i="52"/>
  <c r="H17" i="52"/>
  <c r="B27" i="52"/>
  <c r="B66" i="52"/>
  <c r="I15" i="52"/>
  <c r="I17" i="52"/>
  <c r="I8" i="52"/>
  <c r="H10" i="52"/>
  <c r="B64" i="52"/>
  <c r="B51" i="52"/>
  <c r="H28" i="52"/>
  <c r="H32" i="52"/>
  <c r="I10" i="52"/>
  <c r="B43" i="52"/>
  <c r="I18" i="52"/>
  <c r="I20" i="52"/>
  <c r="B21" i="52"/>
  <c r="B23" i="52"/>
  <c r="H31" i="52"/>
  <c r="B18" i="52"/>
  <c r="B40" i="52"/>
  <c r="B41" i="52"/>
  <c r="B44" i="52"/>
  <c r="B15" i="52"/>
  <c r="B12" i="52"/>
  <c r="B63" i="52"/>
  <c r="B55" i="52"/>
  <c r="B50" i="52"/>
  <c r="C34" i="52"/>
  <c r="V66" i="36"/>
  <c r="L42" i="36"/>
  <c r="S42" i="36" s="1"/>
  <c r="Q40" i="36"/>
  <c r="J49" i="52" l="1"/>
  <c r="X40" i="36"/>
  <c r="E47" i="52" s="1"/>
  <c r="R40" i="36"/>
  <c r="R42" i="36"/>
  <c r="Q42" i="36"/>
  <c r="C66" i="52"/>
  <c r="H67" i="52"/>
  <c r="I6" i="52"/>
  <c r="H6" i="52"/>
  <c r="D12" i="52"/>
  <c r="D64" i="52"/>
  <c r="H27" i="52"/>
  <c r="D27" i="52"/>
  <c r="I27" i="52" s="1"/>
  <c r="V40" i="36" l="1"/>
  <c r="W40" i="36"/>
  <c r="H49" i="52"/>
  <c r="H47" i="52"/>
  <c r="I5" i="36" l="1"/>
  <c r="R5" i="36" s="1"/>
  <c r="W5" i="36" s="1"/>
  <c r="H58" i="52"/>
  <c r="I58" i="52"/>
  <c r="H57" i="52"/>
  <c r="I57" i="52"/>
  <c r="H56" i="52"/>
  <c r="I56" i="52"/>
  <c r="I55" i="52"/>
  <c r="V63" i="36"/>
  <c r="V74" i="36"/>
  <c r="I34" i="52"/>
  <c r="H41" i="52"/>
  <c r="D41" i="52"/>
  <c r="I41" i="52" s="1"/>
  <c r="V35" i="36"/>
  <c r="I16" i="52"/>
  <c r="D11" i="52"/>
  <c r="I11" i="52" s="1"/>
  <c r="H55" i="52" l="1"/>
  <c r="V51" i="36"/>
  <c r="C55" i="52" s="1"/>
  <c r="H16" i="52"/>
  <c r="C50" i="52"/>
  <c r="H50" i="52" s="1"/>
  <c r="V44" i="36"/>
  <c r="C64" i="52"/>
  <c r="H64" i="52"/>
  <c r="I24" i="52"/>
  <c r="I25" i="52"/>
  <c r="H25" i="52"/>
  <c r="I26" i="52"/>
  <c r="H26" i="52"/>
  <c r="I29" i="52"/>
  <c r="I49" i="52"/>
  <c r="I47" i="52"/>
  <c r="H29" i="52"/>
  <c r="I30" i="52"/>
  <c r="H30" i="52"/>
  <c r="I31" i="52"/>
  <c r="H33" i="52"/>
  <c r="I28" i="52"/>
  <c r="I32" i="52"/>
  <c r="H5" i="52"/>
  <c r="C5" i="52"/>
  <c r="I33" i="52"/>
  <c r="I5" i="52"/>
  <c r="D5" i="52"/>
  <c r="C15" i="52"/>
  <c r="D15" i="52"/>
  <c r="C28" i="52"/>
  <c r="D28" i="52"/>
  <c r="D34" i="52"/>
  <c r="D51" i="52"/>
  <c r="C51" i="52"/>
  <c r="D63" i="52"/>
  <c r="I63" i="52" s="1"/>
  <c r="C21" i="52"/>
  <c r="H21" i="52" s="1"/>
  <c r="D24" i="52"/>
  <c r="D22" i="52"/>
  <c r="D21" i="52"/>
  <c r="I21" i="52" s="1"/>
  <c r="D47" i="52"/>
  <c r="D43" i="52"/>
  <c r="I43" i="52" s="1"/>
  <c r="C24" i="52"/>
  <c r="C47" i="52"/>
  <c r="D55" i="52"/>
  <c r="D23" i="52"/>
  <c r="D40" i="52"/>
  <c r="I40" i="52" s="1"/>
  <c r="D44" i="52"/>
  <c r="I44" i="52" s="1"/>
  <c r="C23" i="52"/>
  <c r="H23" i="52" s="1"/>
  <c r="C40" i="52"/>
  <c r="H40" i="52" s="1"/>
  <c r="C44" i="52"/>
  <c r="H44" i="52" s="1"/>
  <c r="D66" i="52"/>
  <c r="I23" i="52" l="1"/>
  <c r="I22" i="52"/>
  <c r="C45" i="52"/>
  <c r="H45" i="52" s="1"/>
  <c r="D45" i="52" l="1"/>
  <c r="C22" i="52"/>
  <c r="H22" i="52" s="1"/>
  <c r="I45" i="52" l="1"/>
  <c r="I44" i="36"/>
  <c r="R44" i="36" s="1"/>
  <c r="W44" i="36" s="1"/>
  <c r="D50" i="52" l="1"/>
  <c r="I50" i="52" s="1"/>
</calcChain>
</file>

<file path=xl/sharedStrings.xml><?xml version="1.0" encoding="utf-8"?>
<sst xmlns="http://schemas.openxmlformats.org/spreadsheetml/2006/main" count="736" uniqueCount="343">
  <si>
    <t xml:space="preserve"> </t>
  </si>
  <si>
    <t xml:space="preserve">Anglian Water Purpose impact assessment </t>
  </si>
  <si>
    <t xml:space="preserve">Aims and introduction: </t>
  </si>
  <si>
    <t xml:space="preserve">We are committed to operating in a way that creates long term value to the environment and the communities we serve, alongside providing a fair return for our shareholders, in line with our Purpose - to bring environmental and social prosperity to the region we serve through our commitment to Love Every Drop.  Enshrined into our Articles of Association since 2019, our Purpose acts as a guide to our decision making, and is underpinned by our four, long term Strategic Direction Statement (SDS) ambitions.  These ambitions are built on what our region needs (as confirmed in our Thriving East research) and what we can deliver in response.  </t>
  </si>
  <si>
    <t xml:space="preserve">We have been working to better understand the positive and negative impacts we have on the environmental and social prosperity of the region.  This has led to the creation of a new Purpose impact assessment, our best view of the impact we are having.  </t>
  </si>
  <si>
    <t>We've worked hard to get the best assessment we can and to be transparent about it's shortcomings which we will continue to explore ways to improve over time.  Despite the limitations, we think it’s the right thing to do and want to share where we are at now giving an honest view of both the positive and negative impacts we have on environment and society.  It's not perfect and is just one of the ways we seek to deliver against our Purpose.</t>
  </si>
  <si>
    <r>
      <t xml:space="preserve">We're strongly driven by </t>
    </r>
    <r>
      <rPr>
        <b/>
        <sz val="11"/>
        <color theme="1"/>
        <rFont val="Calibri"/>
        <family val="2"/>
        <scheme val="minor"/>
      </rPr>
      <t>our Purpose</t>
    </r>
    <r>
      <rPr>
        <sz val="11"/>
        <color theme="1"/>
        <rFont val="Calibri"/>
        <family val="2"/>
        <scheme val="minor"/>
      </rPr>
      <t xml:space="preserve"> to play a role in addressing the challenges that environment and society faces. We have used this assessment, along with materiality assessments and listening to our customers priorities to help us better understand our impact and focus our energy and resources on making a positive change in the areas that matter most.</t>
    </r>
  </si>
  <si>
    <r>
      <t xml:space="preserve">Alongside this, we have a set of </t>
    </r>
    <r>
      <rPr>
        <b/>
        <sz val="11"/>
        <color theme="1"/>
        <rFont val="Calibri"/>
        <family val="2"/>
        <scheme val="minor"/>
      </rPr>
      <t>commitments</t>
    </r>
    <r>
      <rPr>
        <sz val="11"/>
        <color theme="1"/>
        <rFont val="Calibri"/>
        <family val="2"/>
        <scheme val="minor"/>
      </rPr>
      <t xml:space="preserve">, both Regulatory/Government driven and voluntary, to track our progress and hold ourselves to account.  These are summarised by our four SDS ambitions on the Purpose webpages.  We will share an update on our Purpose impact assessment and progress on our commitments annually.  </t>
    </r>
  </si>
  <si>
    <t>Approach to assessing our impact:</t>
  </si>
  <si>
    <r>
      <t xml:space="preserve">We have sought to capture the most material impacts on environmental and social prosperity. An initial list of key measures was developed based on our six capitals work, Long Term Delivery Statement, 2025-2023 business plan and other commitments.  This was reviewed with internal experts and refined based on the </t>
    </r>
    <r>
      <rPr>
        <b/>
        <sz val="11"/>
        <color theme="1"/>
        <rFont val="Calibri"/>
        <family val="2"/>
        <scheme val="minor"/>
      </rPr>
      <t>principles that a good measure will..</t>
    </r>
  </si>
  <si>
    <t>* Be meaningful and material</t>
  </si>
  <si>
    <t xml:space="preserve">* Focus on what matters most to our stakeholders </t>
  </si>
  <si>
    <t xml:space="preserve">* Help them to make a fair assessment of us </t>
  </si>
  <si>
    <t>* Be outcome focused (end result) as experienced by the environment, communities and the region (rather than reporting on our activities or performance against a target or baseline)</t>
  </si>
  <si>
    <t xml:space="preserve">* Be measurable with good quality reliable data available over the long term </t>
  </si>
  <si>
    <t>* Underpinned by value framework or possible to quantify in common language</t>
  </si>
  <si>
    <t>* Must honestly show our impact on environment and society</t>
  </si>
  <si>
    <r>
      <t xml:space="preserve">The result is an assessment </t>
    </r>
    <r>
      <rPr>
        <b/>
        <sz val="11"/>
        <color theme="1"/>
        <rFont val="Calibri"/>
        <family val="2"/>
        <scheme val="minor"/>
      </rPr>
      <t>of 30 key measures</t>
    </r>
    <r>
      <rPr>
        <sz val="11"/>
        <color theme="1"/>
        <rFont val="Calibri"/>
        <family val="2"/>
        <scheme val="minor"/>
      </rPr>
      <t xml:space="preserve">, some made up of sub measures.  We have used the most accurate data available for assessing the impacts and put the measures in a </t>
    </r>
    <r>
      <rPr>
        <b/>
        <sz val="11"/>
        <color theme="1"/>
        <rFont val="Calibri"/>
        <family val="2"/>
        <scheme val="minor"/>
      </rPr>
      <t>common language (monetised)</t>
    </r>
    <r>
      <rPr>
        <sz val="11"/>
        <color theme="1"/>
        <rFont val="Calibri"/>
        <family val="2"/>
        <scheme val="minor"/>
      </rPr>
      <t xml:space="preserve"> so that we can compare them on a like-by-like basis and see the relative impact of each.  The valuations are normalised to September 2022 values.</t>
    </r>
  </si>
  <si>
    <r>
      <t xml:space="preserve">The majority of valuations applied come from our </t>
    </r>
    <r>
      <rPr>
        <b/>
        <sz val="11"/>
        <color theme="1"/>
        <rFont val="Calibri"/>
        <family val="2"/>
        <scheme val="minor"/>
      </rPr>
      <t xml:space="preserve">Value Framework </t>
    </r>
    <r>
      <rPr>
        <sz val="11"/>
        <color theme="1"/>
        <rFont val="Calibri"/>
        <family val="2"/>
        <scheme val="minor"/>
      </rPr>
      <t>which is used in the business planning process and developed with economic consultants ICS.  For the purposes of this assessment we have only used the societal element of these impacts (derived from customer consultation, willingness to pay or benefit transfer from Treasury Green book etc) unless otherwise stated.  
The ICS report on which our Value Framework is built is found here: https://www.anglianwater.co.uk/SysSiteAssets/household/about-us/pr24/anh67-societal-valuation-triangulation.pdf</t>
    </r>
  </si>
  <si>
    <r>
      <t xml:space="preserve">We have assigned each measure and each valuation according to the </t>
    </r>
    <r>
      <rPr>
        <b/>
        <sz val="11"/>
        <color theme="1"/>
        <rFont val="Calibri"/>
        <family val="2"/>
        <scheme val="minor"/>
      </rPr>
      <t>confidence</t>
    </r>
    <r>
      <rPr>
        <sz val="11"/>
        <color theme="1"/>
        <rFont val="Calibri"/>
        <family val="2"/>
        <scheme val="minor"/>
      </rPr>
      <t xml:space="preserve"> we have in them: High, Medium, Low.  For some areas we haven't been able to find an approriate metric or valuation at this stage and so we have left a placeholder which we will look to fill in future iterations.</t>
    </r>
  </si>
  <si>
    <r>
      <rPr>
        <b/>
        <sz val="11"/>
        <color theme="1"/>
        <rFont val="Calibri"/>
        <family val="2"/>
        <scheme val="minor"/>
      </rPr>
      <t>Confidence in measures data</t>
    </r>
    <r>
      <rPr>
        <sz val="11"/>
        <color theme="1"/>
        <rFont val="Calibri"/>
        <family val="2"/>
        <scheme val="minor"/>
      </rPr>
      <t>: 
* High - reported in regulatory reporting e.g. APR or EA returns 
* Medium - includes a degree of assumption or estimates
* Low - includes a greater level of assumptions or estimates</t>
    </r>
  </si>
  <si>
    <r>
      <rPr>
        <b/>
        <sz val="11"/>
        <color theme="1"/>
        <rFont val="Calibri"/>
        <family val="2"/>
        <scheme val="minor"/>
      </rPr>
      <t>Confidence in valuations</t>
    </r>
    <r>
      <rPr>
        <sz val="11"/>
        <color theme="1"/>
        <rFont val="Calibri"/>
        <family val="2"/>
        <scheme val="minor"/>
      </rPr>
      <t>: 
* High - ICS customer research based valuation or already in £  or industry standard value
* Medium - AW led analysis from research, use of factors or use of a valuation to an area not originally designed for
* Low - based on assumption or triangulated extrapolation</t>
    </r>
  </si>
  <si>
    <r>
      <t xml:space="preserve">We have remained consistent with the common </t>
    </r>
    <r>
      <rPr>
        <b/>
        <sz val="11"/>
        <color theme="1"/>
        <rFont val="Calibri"/>
        <family val="2"/>
        <scheme val="minor"/>
      </rPr>
      <t xml:space="preserve">timeframe </t>
    </r>
    <r>
      <rPr>
        <sz val="11"/>
        <color theme="1"/>
        <rFont val="Calibri"/>
        <family val="2"/>
        <scheme val="minor"/>
      </rPr>
      <t>reporting formats for each metrics and so report on a mixture of calendar and financial years as show in the data summary.   
We will update the Purpose Impact Assessment on an annual basis and take into account any changes to APR data following the regulatory query process at the same time.</t>
    </r>
  </si>
  <si>
    <r>
      <t xml:space="preserve">The </t>
    </r>
    <r>
      <rPr>
        <b/>
        <sz val="11"/>
        <color theme="1"/>
        <rFont val="Calibri"/>
        <family val="2"/>
        <scheme val="minor"/>
      </rPr>
      <t>scope</t>
    </r>
    <r>
      <rPr>
        <sz val="11"/>
        <color theme="1"/>
        <rFont val="Calibri"/>
        <family val="2"/>
        <scheme val="minor"/>
      </rPr>
      <t xml:space="preserve"> of the assessment is on Anglian Water although for some measures including traffic disruption, salaries and health and safety we have included our partners and suppliers.  </t>
    </r>
  </si>
  <si>
    <r>
      <t xml:space="preserve">Our work and the impact we have depends on having </t>
    </r>
    <r>
      <rPr>
        <b/>
        <sz val="11"/>
        <color theme="1"/>
        <rFont val="Calibri"/>
        <family val="2"/>
        <scheme val="minor"/>
      </rPr>
      <t>strong governance and effective financing</t>
    </r>
    <r>
      <rPr>
        <sz val="11"/>
        <color theme="1"/>
        <rFont val="Calibri"/>
        <family val="2"/>
        <scheme val="minor"/>
      </rPr>
      <t xml:space="preserve"> and so we have also chosen a set of metrics, reported separately, to help provide insight into our governance and financing and provide some wider context. Further details can be found in our Annual Integrated Report. </t>
    </r>
  </si>
  <si>
    <t>Purpose impact assessment: Data, source and calculations</t>
  </si>
  <si>
    <t>Details on metric</t>
  </si>
  <si>
    <t>Historic and current performance data</t>
  </si>
  <si>
    <t>Valuations</t>
  </si>
  <si>
    <t>Performance monetised impact</t>
  </si>
  <si>
    <t>SUMMARY</t>
  </si>
  <si>
    <t>Overall totals monetised impact</t>
  </si>
  <si>
    <t>Label on chart</t>
  </si>
  <si>
    <t>Metric</t>
  </si>
  <si>
    <t>Data used in calculation</t>
  </si>
  <si>
    <t>Impact</t>
  </si>
  <si>
    <t>Calendar or financial year measures?</t>
  </si>
  <si>
    <r>
      <t xml:space="preserve">Definition </t>
    </r>
    <r>
      <rPr>
        <sz val="12"/>
        <color theme="1"/>
        <rFont val="Calibri"/>
        <family val="2"/>
        <scheme val="minor"/>
      </rPr>
      <t xml:space="preserve">
What is the scope/description of this measure? </t>
    </r>
  </si>
  <si>
    <t>Source</t>
  </si>
  <si>
    <r>
      <rPr>
        <b/>
        <sz val="12"/>
        <color theme="5" tint="-0.249977111117893"/>
        <rFont val="Calibri"/>
        <family val="2"/>
        <scheme val="minor"/>
      </rPr>
      <t>A</t>
    </r>
    <r>
      <rPr>
        <b/>
        <sz val="12"/>
        <color theme="1"/>
        <rFont val="Calibri"/>
        <family val="2"/>
        <scheme val="minor"/>
      </rPr>
      <t xml:space="preserve">
2022/23 or 2022 </t>
    </r>
  </si>
  <si>
    <r>
      <rPr>
        <b/>
        <sz val="12"/>
        <color theme="5" tint="-0.249977111117893"/>
        <rFont val="Calibri"/>
        <family val="2"/>
        <scheme val="minor"/>
      </rPr>
      <t xml:space="preserve">B </t>
    </r>
    <r>
      <rPr>
        <b/>
        <sz val="12"/>
        <color theme="1"/>
        <rFont val="Calibri"/>
        <family val="2"/>
        <scheme val="minor"/>
      </rPr>
      <t xml:space="preserve">
2023/24 or 2023 </t>
    </r>
  </si>
  <si>
    <r>
      <rPr>
        <b/>
        <sz val="12"/>
        <color theme="5" tint="-0.249977111117893"/>
        <rFont val="Calibri"/>
        <family val="2"/>
        <scheme val="minor"/>
      </rPr>
      <t xml:space="preserve">C </t>
    </r>
    <r>
      <rPr>
        <b/>
        <sz val="12"/>
        <color theme="1"/>
        <rFont val="Calibri"/>
        <family val="2"/>
        <scheme val="minor"/>
      </rPr>
      <t xml:space="preserve">
2024/5 or 2024 </t>
    </r>
  </si>
  <si>
    <t>Level of confidence in data</t>
  </si>
  <si>
    <r>
      <rPr>
        <b/>
        <sz val="12"/>
        <color theme="5" tint="-0.249977111117893"/>
        <rFont val="Calibri"/>
        <family val="2"/>
        <scheme val="minor"/>
      </rPr>
      <t xml:space="preserve">D 
</t>
    </r>
    <r>
      <rPr>
        <b/>
        <sz val="12"/>
        <color theme="1"/>
        <rFont val="Calibri"/>
        <family val="2"/>
        <scheme val="minor"/>
      </rPr>
      <t>Valuation £ AMP8 values</t>
    </r>
  </si>
  <si>
    <t>Units of valuation</t>
  </si>
  <si>
    <t>Description of valuation source and any assumptions made in calculation</t>
  </si>
  <si>
    <t xml:space="preserve">Level of confidence in valuation </t>
  </si>
  <si>
    <r>
      <t>Impact total 2022/23</t>
    </r>
    <r>
      <rPr>
        <b/>
        <sz val="12"/>
        <color theme="5" tint="-0.249977111117893"/>
        <rFont val="Calibri"/>
        <family val="2"/>
        <scheme val="minor"/>
      </rPr>
      <t xml:space="preserve"> 
(A X D ) </t>
    </r>
  </si>
  <si>
    <r>
      <t xml:space="preserve">Impact total 2023/24 
</t>
    </r>
    <r>
      <rPr>
        <b/>
        <sz val="12"/>
        <color theme="5" tint="-0.249977111117893"/>
        <rFont val="Calibri"/>
        <family val="2"/>
        <scheme val="minor"/>
      </rPr>
      <t xml:space="preserve">(B X D) </t>
    </r>
  </si>
  <si>
    <r>
      <t xml:space="preserve">Impact total 2024/25 
</t>
    </r>
    <r>
      <rPr>
        <b/>
        <sz val="12"/>
        <color theme="5" tint="-0.249977111117893"/>
        <rFont val="Calibri"/>
        <family val="2"/>
        <scheme val="minor"/>
      </rPr>
      <t xml:space="preserve">(C X D) </t>
    </r>
  </si>
  <si>
    <r>
      <t>Impact total 2022/23</t>
    </r>
    <r>
      <rPr>
        <b/>
        <sz val="12"/>
        <color theme="5" tint="-0.249977111117893"/>
        <rFont val="Calibri"/>
        <family val="2"/>
        <scheme val="minor"/>
      </rPr>
      <t xml:space="preserve"> </t>
    </r>
  </si>
  <si>
    <t xml:space="preserve">Impact total 2023/24 </t>
  </si>
  <si>
    <t xml:space="preserve">Impact total 2024/25 </t>
  </si>
  <si>
    <t>Work with others to achieve significant improvements in ecological quality across our catchments</t>
  </si>
  <si>
    <t xml:space="preserve">Returning treated water to the environment </t>
  </si>
  <si>
    <t xml:space="preserve">Number of Water recycling treatment works that deliver to required standards </t>
  </si>
  <si>
    <t>No. of compliant WRC works</t>
  </si>
  <si>
    <t>Positive</t>
  </si>
  <si>
    <t>Calendar</t>
  </si>
  <si>
    <t>Number of water recycling centres treating to required EA environmental quality standards, therefore protecting the environmental quality of our rivers and seas</t>
  </si>
  <si>
    <t>APR and EA tracker</t>
  </si>
  <si>
    <t>High</t>
  </si>
  <si>
    <t>Per compliant work</t>
  </si>
  <si>
    <t>Upper societal valuation for a failing works turned from a negative impact into a positive impact.  We have used the upper valuation as zero treatment would be severe.</t>
  </si>
  <si>
    <t>Low/medium</t>
  </si>
  <si>
    <t>Number of WRC works that aren't compliant (but still offer some benefit)</t>
  </si>
  <si>
    <t>No. of Failing works across all works</t>
  </si>
  <si>
    <t>EPA and EA tracker</t>
  </si>
  <si>
    <t>Per failing works</t>
  </si>
  <si>
    <t>Difference between Upper societal value for a failing works and mean societal value for a failing works to reflect that a failing works still provides benefit in treatment of waste water</t>
  </si>
  <si>
    <t>Sum of both measures</t>
  </si>
  <si>
    <t>Water treatment works compliance failures</t>
  </si>
  <si>
    <t>Number of WTW treatment works discharges failing to perform against quality standards</t>
  </si>
  <si>
    <t>No. of WTW failing on quality standards</t>
  </si>
  <si>
    <t>Negative</t>
  </si>
  <si>
    <t xml:space="preserve">No. water treatment work failing on quality standards </t>
  </si>
  <si>
    <t>APR</t>
  </si>
  <si>
    <t>Societal values from AMP8 Value Framework / ICS (Failing works).</t>
  </si>
  <si>
    <t xml:space="preserve">Medium </t>
  </si>
  <si>
    <t>Water recycling centres quality standards compliance failures</t>
  </si>
  <si>
    <r>
      <t xml:space="preserve">Treatment works failing to perform against </t>
    </r>
    <r>
      <rPr>
        <b/>
        <u/>
        <sz val="11"/>
        <rFont val="Calibri"/>
        <family val="2"/>
        <scheme val="minor"/>
      </rPr>
      <t xml:space="preserve">quality </t>
    </r>
    <r>
      <rPr>
        <b/>
        <sz val="11"/>
        <rFont val="Calibri"/>
        <family val="2"/>
        <scheme val="minor"/>
      </rPr>
      <t xml:space="preserve">standards </t>
    </r>
  </si>
  <si>
    <t xml:space="preserve">Total number of Water Recycling Centres classed as Failing Works, i.e. they have exceeded stated number of lower tier failures or have had an upper tier failure on quality parameters.  </t>
  </si>
  <si>
    <t>Per incident</t>
  </si>
  <si>
    <t>Societal values from AMP8 Value Framework / ICS</t>
  </si>
  <si>
    <t>Water recycling centres volumetric standards compliance failures</t>
  </si>
  <si>
    <r>
      <t>Treatment works not performing against</t>
    </r>
    <r>
      <rPr>
        <b/>
        <u/>
        <sz val="11"/>
        <rFont val="Calibri"/>
        <family val="2"/>
        <scheme val="minor"/>
      </rPr>
      <t xml:space="preserve"> volumetric</t>
    </r>
    <r>
      <rPr>
        <b/>
        <sz val="11"/>
        <rFont val="Calibri"/>
        <family val="2"/>
        <scheme val="minor"/>
      </rPr>
      <t xml:space="preserve"> standards </t>
    </r>
  </si>
  <si>
    <t>No. of DWF exceedances</t>
  </si>
  <si>
    <r>
      <rPr>
        <sz val="11"/>
        <color theme="1"/>
        <rFont val="Calibri"/>
        <family val="2"/>
        <scheme val="minor"/>
      </rPr>
      <t>Dry weather flow (DWF) is the average daily flow to a water recycling centre (WRC) during a period without rain.  The Environment Agency sets limits on the quantity of treated effluent from WRCs so that they do not cause an unacceptable impact on the environment.  This metric captures the no of DWF (Dry Weather Flow) exceedances in the year (that would fail under the new assessment adjusted so that if a site has a non conformance it isn't counted for exceedance so that we don't double count)</t>
    </r>
  </si>
  <si>
    <t>EA return</t>
  </si>
  <si>
    <t xml:space="preserve">Societal values from ICS based on CSO spill low significance recognising we're not polluting, treated to quality but there is too much flow.  </t>
  </si>
  <si>
    <t>Medium</t>
  </si>
  <si>
    <t>No. of DWF non conformance</t>
  </si>
  <si>
    <r>
      <t xml:space="preserve">No of DWF (Dry weather flow) non conformance (that would fall under the new assessment criteria from 1.1.2026) </t>
    </r>
    <r>
      <rPr>
        <sz val="11"/>
        <color theme="1"/>
        <rFont val="Calibri"/>
        <family val="2"/>
        <scheme val="minor"/>
      </rPr>
      <t>These have failed both in year and in two other years in the last five so indicate a more systemic issue than DWF exceedances</t>
    </r>
  </si>
  <si>
    <t>Total is sum of all three measures</t>
  </si>
  <si>
    <t>No. of Full Flow to Treatment (FFT) compliance failures</t>
  </si>
  <si>
    <t>FFT measures is a measure of how much wastewater a treatment works must be able to treat at any time when the storm handling system is being utilised. All wastewater treatment works are built to be able to deal with a certain amount of wastewater, calculated depending on the area they serve and many any which have storm overflow conditions within their environmental permits also have a requirement in their environmental permit about for the FFT level they must work to treat. This metric captures the number of sites not achieving the required FFT level.
We have applied a factor to the number of sites not meeting required standards to account for the fact that not all failures have an impact on the environment as we may discharge to the storm tank but the storm tank may not spill to the environment. The factor of 10% is based on expert judgement so we have given it a Low level of confidence and this is an area we will look to improve our methodology in future.</t>
  </si>
  <si>
    <t>Low</t>
  </si>
  <si>
    <t>Pollutions</t>
  </si>
  <si>
    <t>Number of pollution events from Anglian Water sewerage and water supply assets</t>
  </si>
  <si>
    <t>No. Cat 1 events</t>
  </si>
  <si>
    <t>Pollution caused by discharges or escapes of contaminants from water company assets including: combined sewer overflows, foul sewers, pumping stations, rising mains, sewage treatment works, storm tanks, water treatment works or surface water outfalls.  The Environment Agency assess the impact according to: persistence, extent and seriousness of effects.
Cat 1: A serious, extensive or persistent impact on the environment people or property and may for example result in a large number of fish deaths</t>
  </si>
  <si>
    <t>EA Common Incident Classification Scheme (CICS) excludes Event Duration Monitoring (EDM Compliant incidents)</t>
  </si>
  <si>
    <t>Per event</t>
  </si>
  <si>
    <t>No. Cat 2 events</t>
  </si>
  <si>
    <t>Pollution caused by discharges or escapes of contaminants from water company assets including: combined sewer overflows, foul sewers, pumping stations, rising mains, sewage treatment works, storm tanks, water treatment works or surface water outfalls.  The Environment Agency assess the impact according to: persistence, extent and seriousness of effects.
Cat 2: Lesser, yet significant impact</t>
  </si>
  <si>
    <t>No. Cat 3 events</t>
  </si>
  <si>
    <t>Pollution caused by discharges or escapes of contaminants from water company assets including: combined sewer overflows, foul sewers, pumping stations, rising mains, sewage treatment works, storm tanks, water treatment works or surface water outfalls.  The Environment Agency assess the impact according to: persistence, extent and seriousness of effects.
Cat 3: Minor or minimal impact on the environment, people or property with only a limited or localised effect on water quality</t>
  </si>
  <si>
    <t>Abstraction</t>
  </si>
  <si>
    <t>Compliance with Abstraction Licenses</t>
  </si>
  <si>
    <t>No. of daily license breaches</t>
  </si>
  <si>
    <t xml:space="preserve">Number of licences that breached the daily abstraction limit in the year as set by Environment Agency </t>
  </si>
  <si>
    <t>Internal data reported to EA</t>
  </si>
  <si>
    <t>Per licence breach</t>
  </si>
  <si>
    <t xml:space="preserve">No. of annual licenses breached </t>
  </si>
  <si>
    <t>Financial</t>
  </si>
  <si>
    <t xml:space="preserve">Number of licences that we have breached the annual abstraction limit in the year’ </t>
  </si>
  <si>
    <t>Total is sum of three measures</t>
  </si>
  <si>
    <t>Abstraction from vulnerable sources</t>
  </si>
  <si>
    <t>ML per day abstracted from most sensitive sources</t>
  </si>
  <si>
    <t>Abstraction from most sensitive ground water sources - those classified by Environment Agency as Abstraction Sensitivity Banding 3</t>
  </si>
  <si>
    <t>Internal data</t>
  </si>
  <si>
    <t>Per MLD</t>
  </si>
  <si>
    <t>Aquifer protection value From SMF/ICS</t>
  </si>
  <si>
    <t>Biodiversity</t>
  </si>
  <si>
    <t>Biodiversity Net Gain commitments</t>
  </si>
  <si>
    <t>Total measured gains in BU</t>
  </si>
  <si>
    <t>Cumulative BNG gain commitments for 2024/25 minus cumulative BNG gain for 2022/24.  Figures are reported at company level (including @one Alliance, Solar, SPA)</t>
  </si>
  <si>
    <t xml:space="preserve">Internal data </t>
  </si>
  <si>
    <t>Per Biodiversity Unit gained</t>
  </si>
  <si>
    <t>Performance commitment definition value set by Ofwat</t>
  </si>
  <si>
    <t>Medium/High</t>
  </si>
  <si>
    <t>Total measured losses in BU</t>
  </si>
  <si>
    <t>As above but for loss instead of gain</t>
  </si>
  <si>
    <t>Per Biodiversity Unit lost</t>
  </si>
  <si>
    <t>Biodiversity value of our estate</t>
  </si>
  <si>
    <t>Total Biodiversity units of our estate</t>
  </si>
  <si>
    <t>N/a</t>
  </si>
  <si>
    <t xml:space="preserve">Total number of Habitats units on AWS land and estates </t>
  </si>
  <si>
    <t xml:space="preserve">Biodiversity Baseline Study - WSP, 2020 </t>
  </si>
  <si>
    <t>Per Biodiversity unit</t>
  </si>
  <si>
    <t>Research from Leeds Planning Authority provided an average for BU gain and loss (this is the cost to create). We have assumed the enduring societal value is the same as cost of creation (£20k). We have taken the £20k BU created value and assumed a 30 year life and using NPV analysis calculated a single year figure of £920. Discount rate used = 3.5%</t>
  </si>
  <si>
    <t>Biosolids reuse</t>
  </si>
  <si>
    <t>Value of biosolids for agriculture</t>
  </si>
  <si>
    <t>Number of hectares soil where biosolids is spread</t>
  </si>
  <si>
    <t>No. hectares of agricultural land used to spread Anglian Water biosolids each year</t>
  </si>
  <si>
    <t>Internal data audited by EA</t>
  </si>
  <si>
    <t>Hectares</t>
  </si>
  <si>
    <t>Based on data from https://assuredbiosolids.co.uk/wp-content/uploads/2019/01/Biosolids-Agric-Good-Practice-Guidance-January-2019.pdf page 10/11
We have taken average £222 in 2018 prices and inflated to 2023 prices.</t>
  </si>
  <si>
    <t>By 2030, be a net zero carbon business and reduce the carbon in building and maintaining our assets by 70% against our 2010 baseline</t>
  </si>
  <si>
    <t>Capital carbon</t>
  </si>
  <si>
    <t>Total Capital Carbon tCO2e</t>
  </si>
  <si>
    <t xml:space="preserve">This is calculated as cradle to as built – i.e. the amount of ‘embodied’ carbon in the materials and the construction process in delivering our assets. </t>
  </si>
  <si>
    <t xml:space="preserve">APR </t>
  </si>
  <si>
    <t>Per tonnes of CO2</t>
  </si>
  <si>
    <t>Medium / High</t>
  </si>
  <si>
    <t>Operational carbon</t>
  </si>
  <si>
    <t>Emissions</t>
  </si>
  <si>
    <t>Net operational carbon emissions tCO2e (including scope 1 process emissions)</t>
  </si>
  <si>
    <t>Negative or positive</t>
  </si>
  <si>
    <t>Net annual emissions (location-based) for water and water recycling tCO2e. This includes scope 1 process emissions (NOX, SOX, VOC etc).</t>
  </si>
  <si>
    <t>Waste management</t>
  </si>
  <si>
    <t>Waste to landfill</t>
  </si>
  <si>
    <t>Disposed t</t>
  </si>
  <si>
    <t>Landfilled waste made up of: construction waste, non process wastes from WRC/WTW, screenings from WRCs and facilities, labs, logistics &amp; recreation. For Anglian Water and Alliances.</t>
  </si>
  <si>
    <t>Internal data reported in AIR</t>
  </si>
  <si>
    <t>Per Tonne of waste</t>
  </si>
  <si>
    <t>Value from European Commission report on valuation of economic externalities from landfill Disposal and Incineration of Waste
Disposal is 100% disbenefit</t>
  </si>
  <si>
    <t>Recycled t</t>
  </si>
  <si>
    <t>Recycled waste for Anglian Water and Alliances including: alliance construction waste, biosolids which are recycled onto agricultural land, non process wastes (glass, metals, paper etc) sent to waste transfer stations, grounds maintenance green wastes, combined heat and power plants recycle waste oil and water clarification/brine waste from WTWs</t>
  </si>
  <si>
    <t>Value from European Commission report on valuation of economic externalities from landfill Disposal and Incineration of Waste with a factor of 75% benefit to account for the efforts of recycling</t>
  </si>
  <si>
    <t>Recovered / Treatment t</t>
  </si>
  <si>
    <t>Recovered and treatment waste including: Alliance construction waste, grit washed and sent to land reclamation, iron sludge, cess &amp; septic from water resources and WTWs and combined heat and power plant regenerate carbon filter</t>
  </si>
  <si>
    <t>Value from European Commission report on valuation of economic externalities from landfill Disposal and Incineration of Waste with a factor of 90% benefit to account for the efforts to recover and transport</t>
  </si>
  <si>
    <t>Enable sustainable economic and housing growth in the UK's fastest growing region</t>
  </si>
  <si>
    <t>Potable water leakage from our pipes &amp; customer supply pipes and raw water losses</t>
  </si>
  <si>
    <t>Potable water leakage from our pipes &amp; customer  supply pipes and raw water losses</t>
  </si>
  <si>
    <t>Potable water leakage in ML/d from our pipes</t>
  </si>
  <si>
    <t>Amount of water lost across our region in leakage from our pipes in mega litres per day.  One megalitre is a million litres</t>
  </si>
  <si>
    <t xml:space="preserve">High </t>
  </si>
  <si>
    <t>Ml/d</t>
  </si>
  <si>
    <t xml:space="preserve">Societal values from Service value farmwork / ICS </t>
  </si>
  <si>
    <t>Potable water leakage in ML/d from customer supply pipes</t>
  </si>
  <si>
    <t>Amount of water lost across our region in leakage from customer supply pipes in mega litres per day.  One megalitre is a million litres</t>
  </si>
  <si>
    <t xml:space="preserve">Raw water losses </t>
  </si>
  <si>
    <r>
      <t>The difference between water abstracted and water leaving our treatment works with a factor applied to take out treatment works losses and operational use</t>
    </r>
    <r>
      <rPr>
        <strike/>
        <sz val="11"/>
        <rFont val="Calibri"/>
        <family val="2"/>
        <scheme val="minor"/>
      </rPr>
      <t xml:space="preserve"> </t>
    </r>
  </si>
  <si>
    <t>WRMP annual review table reported to EA</t>
  </si>
  <si>
    <t>Medium/Low</t>
  </si>
  <si>
    <t>Using potable water leakage value from societal values / service value framework and making an assumption that raw water is half of potable</t>
  </si>
  <si>
    <t xml:space="preserve">Medium/Low </t>
  </si>
  <si>
    <t>Wellbeing benefit of recreation facilities</t>
  </si>
  <si>
    <t>Wellbeing benefit to visitors to our recreation sites</t>
  </si>
  <si>
    <t>Recreation visitor numbers</t>
  </si>
  <si>
    <t>Number of visitors coming to Grafham Water, Rutland Water, Pitsford Water and Alton Water (measured by car park information, other unrecorded access made through activities, events, clubs and non vehicular)</t>
  </si>
  <si>
    <t>Per visit</t>
  </si>
  <si>
    <t>From Orval tool / EA's WINEP Value Framework - Average value per visit for sites with moors, heaths, country parks in England based on aggregate selection of relevant land covers in ORVal</t>
  </si>
  <si>
    <t xml:space="preserve">Bathing waters </t>
  </si>
  <si>
    <t>No. bathing waters classified in each category excellent to poor</t>
  </si>
  <si>
    <t>No rated Excellent</t>
  </si>
  <si>
    <t>Number of the designated bathing sites across the region rated excellent against standards set by the European Bathing Water Directive.</t>
  </si>
  <si>
    <t>EA Swimfo website</t>
  </si>
  <si>
    <t>Per excellent beach</t>
  </si>
  <si>
    <t xml:space="preserve">Societal values from Service value farmwork / ICS excellent bathing water status (£6,141,175) recalibrated resetting scale as sufficient equals zero (rather than poor equals zero).  </t>
  </si>
  <si>
    <t>No rated Good</t>
  </si>
  <si>
    <t xml:space="preserve">Number designated bathing sites across the region rated good against standards set by the European Bathing Water Directive.  </t>
  </si>
  <si>
    <t>Per good beach</t>
  </si>
  <si>
    <t>Total is sum of all four measures</t>
  </si>
  <si>
    <t>No rated Sufficient</t>
  </si>
  <si>
    <t>Neutral</t>
  </si>
  <si>
    <t xml:space="preserve">Number designated bathing sites across the region rated sufficient against standards set by the European Bathing Water Directive.   </t>
  </si>
  <si>
    <t>Per sufficient beach</t>
  </si>
  <si>
    <t>No rated Poor</t>
  </si>
  <si>
    <t xml:space="preserve">Number designated bathing sites across the region rated poor against standards set by the European Bathing Water Directive.   </t>
  </si>
  <si>
    <t>Per poor beach</t>
  </si>
  <si>
    <t>Health and safety incidents</t>
  </si>
  <si>
    <t xml:space="preserve">
Reportable accidents 
</t>
  </si>
  <si>
    <t xml:space="preserve">Specified accidents </t>
  </si>
  <si>
    <t>Specified, reportable injuries to workers reported under the Reporting of Injuries, Diseases and Dangerous Occurrences Regulations (RIDDOR) for example broken bone, serious burns, amputation</t>
  </si>
  <si>
    <t>Internal data reported to HSE</t>
  </si>
  <si>
    <t>No. of incidents</t>
  </si>
  <si>
    <t>Societal values from AMP8 Value Framework / ICS - RIDDOR Specified Injury</t>
  </si>
  <si>
    <t xml:space="preserve">Over 7 day accident </t>
  </si>
  <si>
    <t>Work-related accidents where they result in an employee (or self-employed person) being away from work, or unable to do their normal work duties, for more than 7 consecutive days as the result of their injury.</t>
  </si>
  <si>
    <t>Societal values from AMP8 Value Framework / ICS - RiDDOR &gt;7day</t>
  </si>
  <si>
    <t>Total is sum of all types of incidents</t>
  </si>
  <si>
    <t xml:space="preserve">Member of public reportable accident </t>
  </si>
  <si>
    <t>Accidents to members of the public or others who are not at work (such as customers or volunteers) reported under RIDDOR. These: involve work activity, result in an injury, the person is taken directly from the scene of the accident to hospital for treatment to that injury</t>
  </si>
  <si>
    <t xml:space="preserve">Dangerous occurrence </t>
  </si>
  <si>
    <t>A dangerous occurrence is one which ‘arises out of or in connection with work’ and could risk harm to others. Not all of these events need to be reported.</t>
  </si>
  <si>
    <t>Societal values from AMP8 Value Framework / ICS -Minor Lost Time Accident</t>
  </si>
  <si>
    <t xml:space="preserve">Noise and odour nuisance </t>
  </si>
  <si>
    <t>Noise nuisance</t>
  </si>
  <si>
    <t>No. complaints about noise by phone</t>
  </si>
  <si>
    <t>Number of noise investigation jobs raised by phone (excluding any jobs found to be non-AW responsibility)</t>
  </si>
  <si>
    <t>Per complaint</t>
  </si>
  <si>
    <t>Societal values from AMP8 Value Framework / ICS. Assumed Loud noise in rural area</t>
  </si>
  <si>
    <t>No. complaints about noise written</t>
  </si>
  <si>
    <t xml:space="preserve">Number of written complaints about noise </t>
  </si>
  <si>
    <t>Total is sum of all noise and odour nuisance</t>
  </si>
  <si>
    <t>Odour nuisance</t>
  </si>
  <si>
    <t>number of complaints about odour by phone</t>
  </si>
  <si>
    <t>Number of odour investigation jobs raised by phone (excluding any jobs found to be non-AW responsibility)</t>
  </si>
  <si>
    <t>Internal data used for APR</t>
  </si>
  <si>
    <t>number of complaints about odour written</t>
  </si>
  <si>
    <t>Number of written complaints about odour</t>
  </si>
  <si>
    <t xml:space="preserve">Traffic disruption </t>
  </si>
  <si>
    <t>Total number of days where we have traffic management measures in place as part of our operations</t>
  </si>
  <si>
    <t>Jobs carried out in Anglian Water (direct and partners) across all alliances where permits were applied for (different durations and traffic management measures).
We do not have comparable data for the past years due to changes in our computer system for Traffic management.</t>
  </si>
  <si>
    <t xml:space="preserve">not available </t>
  </si>
  <si>
    <t xml:space="preserve">A number of valuations have been used, see table to far right </t>
  </si>
  <si>
    <t>Per day</t>
  </si>
  <si>
    <t>n/a</t>
  </si>
  <si>
    <t>Financial support for vulnerable customers</t>
  </si>
  <si>
    <t>Financial support provided to customers in vulnerable circumstances</t>
  </si>
  <si>
    <t>Affordability support schemes</t>
  </si>
  <si>
    <t>Money used to support affordability including Watersure/Aquacare, LITE tariffs, debt relief and forgiveness schemes.</t>
  </si>
  <si>
    <t>N/a - already in £</t>
  </si>
  <si>
    <t>This is already in £ so is same figure no valuation required</t>
  </si>
  <si>
    <t>Signposting state benefits to customers</t>
  </si>
  <si>
    <t>Extra care assessments signposted benefits value</t>
  </si>
  <si>
    <t xml:space="preserve">Value of state benefits we have signposted to customers they may be able to claim through our WaterCare service Extra Care Assessments. </t>
  </si>
  <si>
    <t>per £</t>
  </si>
  <si>
    <t>Assume a 25% uptake based on the web traffic click through to application forms.</t>
  </si>
  <si>
    <t>Sum of affordability schemes and extra care assessments</t>
  </si>
  <si>
    <t>Employment and apprentices</t>
  </si>
  <si>
    <t>Apprentices</t>
  </si>
  <si>
    <t>Apprentices Levy Spend</t>
  </si>
  <si>
    <t xml:space="preserve">The Apprenticeship Levy used to fund apprenticeship training programmes for employees across Anglian Water </t>
  </si>
  <si>
    <t>Digital Apprenticeship Service account (Education Skills Funding Agency)</t>
  </si>
  <si>
    <t>Salaries of our employees and alliances</t>
  </si>
  <si>
    <t>Net employee payroll bill (employees and alliances)</t>
  </si>
  <si>
    <t>Net employee payroll bill (total earnings) for AWS and alliances (excludes AWG and Alpheus)</t>
  </si>
  <si>
    <t>Payroll</t>
  </si>
  <si>
    <t>Total is sum of apprenticeships and salaries</t>
  </si>
  <si>
    <t>Local supply chain spend</t>
  </si>
  <si>
    <t>Placeholder measure under development</t>
  </si>
  <si>
    <t>Community investment</t>
  </si>
  <si>
    <t>Eastern England will be resilient to drought and flooding</t>
  </si>
  <si>
    <t>Drinking water quality issues</t>
  </si>
  <si>
    <t>Drinking water quality</t>
  </si>
  <si>
    <t>Total number of properties affected by boil water notice</t>
  </si>
  <si>
    <t>Per property</t>
  </si>
  <si>
    <t>Total number of properties affected by  do not drink notice</t>
  </si>
  <si>
    <t>Total number of properties affected by do not drink notice</t>
  </si>
  <si>
    <t>Total is sum of all three notices and three water acceptability measures</t>
  </si>
  <si>
    <t>Total number of properties affected by do not use notice</t>
  </si>
  <si>
    <t>Water acceptability</t>
  </si>
  <si>
    <t>Total contacts for discolouration</t>
  </si>
  <si>
    <t>Total contacts for white water</t>
  </si>
  <si>
    <t>Total contacts for taste and odour</t>
  </si>
  <si>
    <t>Interruption to supply</t>
  </si>
  <si>
    <t>Interruption to water supply</t>
  </si>
  <si>
    <t>Less than 3 hours</t>
  </si>
  <si>
    <t>Number of properties whose supply is interrupted by less than 3 hours</t>
  </si>
  <si>
    <t>3 to 6 hours</t>
  </si>
  <si>
    <t>Number of properties whose supply is interrupted by 3 to 6 hours</t>
  </si>
  <si>
    <t>Total is sum of all six durations</t>
  </si>
  <si>
    <t>6 to 12 hours</t>
  </si>
  <si>
    <t>Number of properties whose supply is interrupted by 6 to 12 hours</t>
  </si>
  <si>
    <t>12 to 24 hours</t>
  </si>
  <si>
    <t>Number of properties whose supply is interrupted by 12 to 24 hours</t>
  </si>
  <si>
    <t>1 to 4 days</t>
  </si>
  <si>
    <t>Number of properties whose supply is interrupted by 1 to 4 days</t>
  </si>
  <si>
    <t>4 to 20 days</t>
  </si>
  <si>
    <t>Number of properties whose supply is interrupted by 4 to 20 days</t>
  </si>
  <si>
    <t>Low pressure</t>
  </si>
  <si>
    <t>No. properties on DG2 register</t>
  </si>
  <si>
    <t xml:space="preserve">The number of reportable properties on the DG2 register as at persistent risk of low pressure.  Persistent low water pressure is an ongoing low pressure problem rather than short-term low pressure caused by a water mains burst or unusual peak in demand for water </t>
  </si>
  <si>
    <t>Internal sewer flooding</t>
  </si>
  <si>
    <t>No. incidents of internal sewer flooding</t>
  </si>
  <si>
    <t>Incidents caused by overloaded sewers and other causes such as blockages, collapses, equipment failure, pumping station failure and third party causes and severe weather events.  (Based on number of incidents per property if 5 properties flood twice is 10 indicents)</t>
  </si>
  <si>
    <t>External sewer flooding</t>
  </si>
  <si>
    <t>No. incidents of external flooding</t>
  </si>
  <si>
    <t>Incidents caused by overloaded sewers and other causes such as blockages, collapses, equipment failure, pumping station failure and third party causes and external severe weather events.</t>
  </si>
  <si>
    <t xml:space="preserve">Loss of used water disposal facilities </t>
  </si>
  <si>
    <t>Loss of facilities</t>
  </si>
  <si>
    <t>No. properties affected by loss of facilities</t>
  </si>
  <si>
    <t>All customer reported issues closed with the code 'Loss of customer facilities' e.g. unable to flush toilet.</t>
  </si>
  <si>
    <t>Storm overflow spills</t>
  </si>
  <si>
    <t>Storm Overflow spills</t>
  </si>
  <si>
    <t>No spills per year</t>
  </si>
  <si>
    <t>Total number of quality assured storm overflow spill events counted in line with Environment Agency 12/24 counting methodology.
(https://www.gov.uk/government/publications/water-companies-environmental-permits-for-storm-overflows-and-emergency-overflows/water-companies-environmental-permits-for-storm-overflows-and-emergency-overflows#counting-spills)</t>
  </si>
  <si>
    <t>Per spill</t>
  </si>
  <si>
    <t>Value for non-significant spills</t>
  </si>
  <si>
    <t>Potential dry day spills</t>
  </si>
  <si>
    <t>No. potential dry day spills</t>
  </si>
  <si>
    <r>
      <rPr>
        <b/>
        <sz val="11"/>
        <color theme="1"/>
        <rFont val="Calibri"/>
        <family val="2"/>
        <scheme val="minor"/>
      </rPr>
      <t xml:space="preserve">Placeholder: 
</t>
    </r>
    <r>
      <rPr>
        <sz val="11"/>
        <color theme="1"/>
        <rFont val="Calibri"/>
        <family val="2"/>
        <scheme val="minor"/>
      </rPr>
      <t>The methodology on reporting potential dry day spills is currently under review. Once the new methodology has been agreed with Ofwat we will begin reporting on it in 2026.</t>
    </r>
  </si>
  <si>
    <t>Reliable quality water supply</t>
  </si>
  <si>
    <t>Overall measure benefit of a water supply</t>
  </si>
  <si>
    <t>Number of properties ('000)</t>
  </si>
  <si>
    <t>Total number of properties served, providing safe clean drinking water</t>
  </si>
  <si>
    <t>per property</t>
  </si>
  <si>
    <t>Calculated by applying Societal values from service measure framework / ICS - Interruptions to supply extrapolated for enduring event and developer request for water (triangulated)</t>
  </si>
  <si>
    <t>Reliable collection of used water</t>
  </si>
  <si>
    <t xml:space="preserve">Overall measure of benefit of water recycling services </t>
  </si>
  <si>
    <t>Total number of properties served collecting wastewater</t>
  </si>
  <si>
    <t>Calculated by applying Societal values from service measure framework / ICS - S101s first time sewerage request (lower value as not all customers affected by issues) and developer request for water (triangulated)</t>
  </si>
  <si>
    <t>Low/Med</t>
  </si>
  <si>
    <t xml:space="preserve">Purpose impact assessment: Summary impacts </t>
  </si>
  <si>
    <t>Summary of impact by Strategic Direction Statement (SDS) ambition</t>
  </si>
  <si>
    <t xml:space="preserve">Summary of any sub metrics </t>
  </si>
  <si>
    <t>SDS ambition</t>
  </si>
  <si>
    <t>Sub metrics making up final figure</t>
  </si>
  <si>
    <t>Placeholder for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</si>
</sst>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 numFmtId="167" formatCode="#,##0_ ;[Red]\-#,##0\ "/>
    <numFmt numFmtId="168" formatCode="_-* #,##0.0_-;\-* #,##0.0_-;_-* &quot;-&quot;??_-;_-@_-"/>
  </numFmts>
  <fonts count="5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b/>
      <sz val="11"/>
      <color theme="0"/>
      <name val="Calibri"/>
      <family val="2"/>
      <scheme val="minor"/>
    </font>
    <font>
      <sz val="11"/>
      <color rgb="FFFF0000"/>
      <name val="Calibri"/>
      <family val="2"/>
      <scheme val="minor"/>
    </font>
    <font>
      <b/>
      <sz val="16"/>
      <color theme="1"/>
      <name val="Calibri"/>
      <family val="2"/>
      <scheme val="minor"/>
    </font>
    <font>
      <sz val="11"/>
      <name val="Calibri"/>
      <family val="2"/>
      <scheme val="minor"/>
    </font>
    <font>
      <b/>
      <sz val="11"/>
      <name val="Calibri"/>
      <family val="2"/>
      <scheme val="minor"/>
    </font>
    <font>
      <b/>
      <sz val="11"/>
      <color rgb="FFFF0000"/>
      <name val="Calibri"/>
      <family val="2"/>
      <scheme val="minor"/>
    </font>
    <font>
      <i/>
      <sz val="11"/>
      <color theme="1"/>
      <name val="Calibri"/>
      <family val="2"/>
      <scheme val="minor"/>
    </font>
    <font>
      <sz val="11"/>
      <color rgb="FF000000"/>
      <name val="Calibri"/>
      <family val="2"/>
      <scheme val="minor"/>
    </font>
    <font>
      <sz val="11"/>
      <color theme="0" tint="-0.499984740745262"/>
      <name val="Calibri"/>
      <family val="2"/>
      <scheme val="minor"/>
    </font>
    <font>
      <sz val="11"/>
      <name val="Frutiger 55 Roman"/>
    </font>
    <font>
      <sz val="11"/>
      <color rgb="FFC00000"/>
      <name val="Calibri"/>
      <family val="2"/>
      <scheme val="minor"/>
    </font>
    <font>
      <b/>
      <sz val="18"/>
      <color theme="1"/>
      <name val="Calibri"/>
      <family val="2"/>
      <scheme val="minor"/>
    </font>
    <font>
      <sz val="8"/>
      <color theme="1"/>
      <name val="Calibri"/>
      <family val="2"/>
      <scheme val="minor"/>
    </font>
    <font>
      <b/>
      <sz val="11"/>
      <color rgb="FFC00000"/>
      <name val="Calibri"/>
      <family val="2"/>
      <scheme val="minor"/>
    </font>
    <font>
      <strike/>
      <sz val="11"/>
      <color rgb="FFFF0000"/>
      <name val="Calibri"/>
      <family val="2"/>
      <scheme val="minor"/>
    </font>
    <font>
      <b/>
      <sz val="14"/>
      <color rgb="FF990099"/>
      <name val="Calibri"/>
      <family val="2"/>
      <scheme val="minor"/>
    </font>
    <font>
      <b/>
      <u/>
      <sz val="11"/>
      <name val="Calibri"/>
      <family val="2"/>
      <scheme val="minor"/>
    </font>
    <font>
      <sz val="11"/>
      <color theme="8"/>
      <name val="Calibri"/>
      <family val="2"/>
      <scheme val="minor"/>
    </font>
    <font>
      <b/>
      <strike/>
      <sz val="11"/>
      <color theme="1"/>
      <name val="Calibri"/>
      <family val="2"/>
      <scheme val="minor"/>
    </font>
    <font>
      <strike/>
      <sz val="11"/>
      <color theme="1"/>
      <name val="Calibri"/>
      <family val="2"/>
      <scheme val="minor"/>
    </font>
    <font>
      <strike/>
      <sz val="11"/>
      <name val="Calibri"/>
      <family val="2"/>
      <scheme val="minor"/>
    </font>
    <font>
      <b/>
      <strike/>
      <sz val="11"/>
      <name val="Calibri"/>
      <family val="2"/>
      <scheme val="minor"/>
    </font>
    <font>
      <strike/>
      <sz val="11"/>
      <color rgb="FFC00000"/>
      <name val="Calibri"/>
      <family val="2"/>
      <scheme val="minor"/>
    </font>
    <font>
      <b/>
      <sz val="18"/>
      <name val="Calibri"/>
      <family val="2"/>
      <scheme val="minor"/>
    </font>
    <font>
      <b/>
      <sz val="16"/>
      <name val="Calibri"/>
      <family val="2"/>
      <scheme val="minor"/>
    </font>
    <font>
      <b/>
      <sz val="12"/>
      <color theme="1"/>
      <name val="Calibri"/>
      <family val="2"/>
      <scheme val="minor"/>
    </font>
    <font>
      <b/>
      <sz val="18"/>
      <color rgb="FF990099"/>
      <name val="Calibri"/>
      <family val="2"/>
      <scheme val="minor"/>
    </font>
    <font>
      <b/>
      <sz val="11"/>
      <color theme="3" tint="-0.249977111117893"/>
      <name val="Calibri"/>
      <family val="2"/>
      <scheme val="minor"/>
    </font>
    <font>
      <sz val="11"/>
      <color theme="3" tint="-0.249977111117893"/>
      <name val="Calibri"/>
      <family val="2"/>
      <scheme val="minor"/>
    </font>
    <font>
      <sz val="8"/>
      <color theme="3" tint="-0.249977111117893"/>
      <name val="Calibri"/>
      <family val="2"/>
      <scheme val="minor"/>
    </font>
    <font>
      <sz val="12"/>
      <color theme="1"/>
      <name val="Calibri"/>
      <family val="2"/>
      <scheme val="minor"/>
    </font>
    <font>
      <b/>
      <sz val="12"/>
      <name val="Calibri"/>
      <family val="2"/>
      <scheme val="minor"/>
    </font>
    <font>
      <b/>
      <sz val="14"/>
      <color rgb="FFFF0000"/>
      <name val="Calibri"/>
      <family val="2"/>
      <scheme val="minor"/>
    </font>
    <font>
      <b/>
      <sz val="16"/>
      <color theme="9"/>
      <name val="Calibri"/>
      <family val="2"/>
      <scheme val="minor"/>
    </font>
    <font>
      <b/>
      <sz val="16"/>
      <color theme="0" tint="-0.499984740745262"/>
      <name val="Calibri"/>
      <family val="2"/>
      <scheme val="minor"/>
    </font>
    <font>
      <b/>
      <sz val="16"/>
      <color rgb="FF990099"/>
      <name val="Calibri"/>
      <family val="2"/>
      <scheme val="minor"/>
    </font>
    <font>
      <b/>
      <sz val="16"/>
      <color theme="8"/>
      <name val="Calibri"/>
      <family val="2"/>
      <scheme val="minor"/>
    </font>
    <font>
      <b/>
      <sz val="20"/>
      <color rgb="FF990099"/>
      <name val="Calibri"/>
      <family val="2"/>
      <scheme val="minor"/>
    </font>
    <font>
      <b/>
      <sz val="18"/>
      <color theme="0"/>
      <name val="Calibri"/>
      <family val="2"/>
      <scheme val="minor"/>
    </font>
    <font>
      <sz val="18"/>
      <color theme="0"/>
      <name val="Calibri"/>
      <family val="2"/>
      <scheme val="minor"/>
    </font>
    <font>
      <b/>
      <sz val="12"/>
      <color theme="5" tint="-0.249977111117893"/>
      <name val="Calibri"/>
      <family val="2"/>
      <scheme val="minor"/>
    </font>
    <font>
      <sz val="14"/>
      <color rgb="FF000000"/>
      <name val="Calibri"/>
      <family val="2"/>
      <scheme val="minor"/>
    </font>
    <font>
      <sz val="16"/>
      <color theme="1"/>
      <name val="Calibri"/>
      <family val="2"/>
      <scheme val="minor"/>
    </font>
    <font>
      <b/>
      <sz val="11"/>
      <color theme="4"/>
      <name val="Calibri"/>
      <family val="2"/>
      <scheme val="minor"/>
    </font>
    <font>
      <b/>
      <sz val="11"/>
      <color rgb="FF990099"/>
      <name val="Calibri"/>
      <family val="2"/>
      <scheme val="minor"/>
    </font>
    <font>
      <b/>
      <sz val="11"/>
      <color theme="5" tint="-0.249977111117893"/>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99009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indexed="64"/>
      </right>
      <top style="thin">
        <color indexed="64"/>
      </top>
      <bottom/>
      <diagonal/>
    </border>
    <border>
      <left/>
      <right/>
      <top/>
      <bottom style="thin">
        <color indexed="64"/>
      </bottom>
      <diagonal/>
    </border>
    <border>
      <left style="thin">
        <color auto="1"/>
      </left>
      <right/>
      <top/>
      <bottom/>
      <diagonal/>
    </border>
    <border>
      <left/>
      <right style="thin">
        <color indexed="64"/>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diagonal/>
    </border>
    <border>
      <left style="thin">
        <color auto="1"/>
      </left>
      <right/>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396">
    <xf numFmtId="0" fontId="0" fillId="0" borderId="0" xfId="0"/>
    <xf numFmtId="0" fontId="0" fillId="0" borderId="0" xfId="0"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0" fillId="0" borderId="6" xfId="0" applyBorder="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2" fillId="0" borderId="1" xfId="0" applyFont="1" applyBorder="1" applyAlignment="1">
      <alignment vertical="center" wrapText="1"/>
    </xf>
    <xf numFmtId="0" fontId="0" fillId="6" borderId="3" xfId="0" applyFill="1" applyBorder="1" applyAlignment="1">
      <alignment vertical="center" wrapText="1"/>
    </xf>
    <xf numFmtId="0" fontId="0" fillId="3" borderId="2" xfId="0" applyFill="1" applyBorder="1" applyAlignment="1">
      <alignment vertical="center" wrapText="1"/>
    </xf>
    <xf numFmtId="0" fontId="0" fillId="3" borderId="1" xfId="0" applyFill="1" applyBorder="1" applyAlignment="1">
      <alignment vertical="center" wrapText="1"/>
    </xf>
    <xf numFmtId="0" fontId="0" fillId="6" borderId="1" xfId="0" applyFill="1" applyBorder="1" applyAlignment="1">
      <alignment vertical="center" wrapText="1"/>
    </xf>
    <xf numFmtId="0" fontId="2" fillId="0" borderId="0" xfId="0" applyFont="1" applyAlignment="1">
      <alignment vertical="center" wrapText="1"/>
    </xf>
    <xf numFmtId="0" fontId="13" fillId="0" borderId="0" xfId="0" applyFont="1" applyAlignment="1">
      <alignment vertical="center" wrapText="1"/>
    </xf>
    <xf numFmtId="0" fontId="8" fillId="6" borderId="1" xfId="0" applyFont="1" applyFill="1" applyBorder="1" applyAlignment="1">
      <alignment vertical="center" wrapText="1"/>
    </xf>
    <xf numFmtId="164" fontId="0" fillId="6" borderId="1" xfId="1" applyNumberFormat="1" applyFont="1" applyFill="1" applyBorder="1" applyAlignment="1">
      <alignment vertical="center" wrapText="1"/>
    </xf>
    <xf numFmtId="0" fontId="0" fillId="6" borderId="6" xfId="0" applyFill="1" applyBorder="1" applyAlignment="1">
      <alignment vertical="center" wrapText="1"/>
    </xf>
    <xf numFmtId="0" fontId="0" fillId="6" borderId="7" xfId="0" applyFill="1" applyBorder="1" applyAlignment="1">
      <alignment vertical="center" wrapText="1"/>
    </xf>
    <xf numFmtId="0" fontId="0" fillId="6" borderId="2" xfId="0" applyFill="1" applyBorder="1" applyAlignment="1">
      <alignment vertical="center" wrapText="1"/>
    </xf>
    <xf numFmtId="0" fontId="0" fillId="2" borderId="1" xfId="0" applyFill="1" applyBorder="1" applyAlignment="1">
      <alignment vertical="center" wrapText="1"/>
    </xf>
    <xf numFmtId="0" fontId="0" fillId="2" borderId="0" xfId="0" applyFill="1" applyAlignment="1">
      <alignment vertical="center" wrapText="1"/>
    </xf>
    <xf numFmtId="0" fontId="0" fillId="2" borderId="6" xfId="0" applyFill="1" applyBorder="1" applyAlignment="1">
      <alignment vertical="center" wrapText="1"/>
    </xf>
    <xf numFmtId="0" fontId="0" fillId="3" borderId="6" xfId="0" applyFill="1" applyBorder="1" applyAlignment="1">
      <alignment vertical="center" wrapText="1"/>
    </xf>
    <xf numFmtId="0" fontId="2" fillId="2" borderId="1" xfId="0" applyFont="1" applyFill="1" applyBorder="1" applyAlignment="1">
      <alignment vertical="center" wrapText="1"/>
    </xf>
    <xf numFmtId="164" fontId="0" fillId="0" borderId="0" xfId="1" applyNumberFormat="1" applyFont="1" applyAlignment="1">
      <alignment vertical="center" wrapText="1"/>
    </xf>
    <xf numFmtId="0" fontId="8" fillId="3" borderId="1" xfId="0" applyFont="1" applyFill="1" applyBorder="1" applyAlignment="1">
      <alignment vertical="center" wrapText="1"/>
    </xf>
    <xf numFmtId="0" fontId="0" fillId="6" borderId="10" xfId="0" applyFill="1" applyBorder="1" applyAlignment="1">
      <alignment vertical="center" wrapText="1"/>
    </xf>
    <xf numFmtId="0" fontId="0" fillId="2" borderId="7" xfId="0" applyFill="1" applyBorder="1" applyAlignment="1">
      <alignment vertical="center" wrapText="1"/>
    </xf>
    <xf numFmtId="2" fontId="0" fillId="2" borderId="0" xfId="0" applyNumberFormat="1" applyFill="1" applyAlignment="1">
      <alignment vertical="center" wrapText="1"/>
    </xf>
    <xf numFmtId="166" fontId="9" fillId="14" borderId="1" xfId="1" applyNumberFormat="1" applyFont="1" applyFill="1" applyBorder="1" applyAlignment="1">
      <alignment vertical="center" wrapText="1"/>
    </xf>
    <xf numFmtId="0" fontId="0" fillId="0" borderId="3" xfId="0" applyBorder="1" applyAlignment="1">
      <alignment vertical="center" wrapText="1"/>
    </xf>
    <xf numFmtId="164" fontId="12" fillId="6" borderId="1" xfId="1" applyNumberFormat="1" applyFont="1" applyFill="1" applyBorder="1" applyAlignment="1">
      <alignment vertical="center" wrapText="1"/>
    </xf>
    <xf numFmtId="0" fontId="2" fillId="8" borderId="1" xfId="0" applyFont="1" applyFill="1" applyBorder="1" applyAlignment="1">
      <alignment vertical="center" wrapText="1"/>
    </xf>
    <xf numFmtId="0" fontId="2" fillId="2" borderId="0" xfId="0" applyFont="1" applyFill="1" applyAlignment="1">
      <alignment vertical="center" wrapText="1"/>
    </xf>
    <xf numFmtId="0" fontId="2" fillId="8" borderId="3" xfId="0" applyFont="1" applyFill="1" applyBorder="1" applyAlignment="1">
      <alignment vertical="center" wrapText="1"/>
    </xf>
    <xf numFmtId="0" fontId="2" fillId="2" borderId="5" xfId="0" applyFont="1" applyFill="1" applyBorder="1" applyAlignment="1">
      <alignment vertical="center" wrapText="1"/>
    </xf>
    <xf numFmtId="0" fontId="0" fillId="15" borderId="1" xfId="0" applyFill="1" applyBorder="1" applyAlignment="1">
      <alignment vertical="center" wrapText="1"/>
    </xf>
    <xf numFmtId="0" fontId="0" fillId="2" borderId="0" xfId="0" applyFill="1" applyAlignment="1">
      <alignment wrapText="1"/>
    </xf>
    <xf numFmtId="165" fontId="0" fillId="7" borderId="1" xfId="2" applyNumberFormat="1" applyFont="1" applyFill="1" applyBorder="1" applyAlignment="1">
      <alignment vertical="center" wrapText="1"/>
    </xf>
    <xf numFmtId="0" fontId="2" fillId="2" borderId="4" xfId="0" applyFont="1" applyFill="1" applyBorder="1" applyAlignment="1">
      <alignment horizontal="center" vertical="center" wrapText="1"/>
    </xf>
    <xf numFmtId="2" fontId="0" fillId="0" borderId="0" xfId="0" applyNumberFormat="1" applyAlignment="1">
      <alignment vertical="center" wrapText="1"/>
    </xf>
    <xf numFmtId="166" fontId="0" fillId="6" borderId="1" xfId="1" applyNumberFormat="1" applyFont="1" applyFill="1" applyBorder="1" applyAlignment="1">
      <alignment vertical="center" wrapText="1"/>
    </xf>
    <xf numFmtId="0" fontId="0" fillId="2" borderId="5" xfId="0" applyFill="1" applyBorder="1" applyAlignment="1">
      <alignment vertical="center" wrapText="1"/>
    </xf>
    <xf numFmtId="168" fontId="0" fillId="6" borderId="1" xfId="1" applyNumberFormat="1" applyFont="1" applyFill="1" applyBorder="1" applyAlignment="1">
      <alignment vertical="center" wrapText="1"/>
    </xf>
    <xf numFmtId="165" fontId="0" fillId="7" borderId="3" xfId="2" applyNumberFormat="1" applyFont="1" applyFill="1" applyBorder="1" applyAlignment="1">
      <alignment vertical="center" wrapText="1"/>
    </xf>
    <xf numFmtId="2" fontId="0" fillId="0" borderId="1" xfId="0" applyNumberFormat="1" applyBorder="1" applyAlignment="1">
      <alignment vertical="center" wrapText="1"/>
    </xf>
    <xf numFmtId="164" fontId="13" fillId="0" borderId="0" xfId="1" applyNumberFormat="1" applyFont="1" applyFill="1" applyAlignment="1">
      <alignment vertical="center" wrapText="1"/>
    </xf>
    <xf numFmtId="164" fontId="8" fillId="6" borderId="1" xfId="1" applyNumberFormat="1" applyFont="1" applyFill="1" applyBorder="1" applyAlignment="1">
      <alignment vertical="center" wrapText="1"/>
    </xf>
    <xf numFmtId="164" fontId="0" fillId="6" borderId="6" xfId="1" applyNumberFormat="1" applyFont="1" applyFill="1" applyBorder="1" applyAlignment="1">
      <alignment vertical="center" wrapText="1"/>
    </xf>
    <xf numFmtId="164" fontId="0" fillId="6" borderId="3" xfId="1" applyNumberFormat="1" applyFont="1" applyFill="1" applyBorder="1" applyAlignment="1">
      <alignment vertical="center" wrapText="1"/>
    </xf>
    <xf numFmtId="0" fontId="12" fillId="0" borderId="1" xfId="0" applyFont="1" applyBorder="1" applyAlignment="1">
      <alignment vertical="center" wrapText="1"/>
    </xf>
    <xf numFmtId="0" fontId="0" fillId="0" borderId="0" xfId="0" applyAlignment="1">
      <alignment horizontal="left" vertical="center" wrapText="1"/>
    </xf>
    <xf numFmtId="44" fontId="0" fillId="7" borderId="1" xfId="2" applyFont="1" applyFill="1" applyBorder="1" applyAlignment="1">
      <alignment vertical="center" wrapText="1"/>
    </xf>
    <xf numFmtId="167" fontId="0" fillId="2" borderId="1" xfId="1" applyNumberFormat="1" applyFont="1" applyFill="1" applyBorder="1" applyAlignment="1">
      <alignment vertical="center" wrapText="1"/>
    </xf>
    <xf numFmtId="167" fontId="0" fillId="0" borderId="1" xfId="1" applyNumberFormat="1" applyFont="1" applyFill="1" applyBorder="1" applyAlignment="1">
      <alignment vertical="center" wrapText="1"/>
    </xf>
    <xf numFmtId="164" fontId="8" fillId="6" borderId="1" xfId="1" applyNumberFormat="1" applyFont="1" applyFill="1" applyBorder="1" applyAlignment="1">
      <alignment horizontal="right" vertical="center" wrapText="1"/>
    </xf>
    <xf numFmtId="0" fontId="2" fillId="15" borderId="1" xfId="0" applyFont="1" applyFill="1" applyBorder="1" applyAlignment="1">
      <alignment vertical="center" wrapText="1"/>
    </xf>
    <xf numFmtId="0" fontId="0" fillId="0" borderId="5" xfId="0" applyBorder="1" applyAlignment="1">
      <alignment vertical="center" wrapText="1"/>
    </xf>
    <xf numFmtId="0" fontId="30" fillId="13" borderId="1" xfId="0" applyFont="1" applyFill="1" applyBorder="1" applyAlignment="1">
      <alignment vertical="center" wrapText="1"/>
    </xf>
    <xf numFmtId="167" fontId="0" fillId="2" borderId="3" xfId="1" applyNumberFormat="1" applyFont="1" applyFill="1" applyBorder="1" applyAlignment="1">
      <alignment vertical="center" wrapText="1"/>
    </xf>
    <xf numFmtId="0" fontId="8" fillId="3" borderId="3" xfId="0" applyFont="1" applyFill="1" applyBorder="1" applyAlignment="1">
      <alignment vertical="center" wrapText="1"/>
    </xf>
    <xf numFmtId="0" fontId="8" fillId="6" borderId="3" xfId="0" applyFont="1" applyFill="1" applyBorder="1" applyAlignment="1">
      <alignment vertical="center" wrapText="1"/>
    </xf>
    <xf numFmtId="164" fontId="8" fillId="6" borderId="3" xfId="1" applyNumberFormat="1" applyFont="1" applyFill="1" applyBorder="1" applyAlignment="1">
      <alignment vertical="center" wrapText="1"/>
    </xf>
    <xf numFmtId="166" fontId="9" fillId="14" borderId="3" xfId="1" applyNumberFormat="1" applyFont="1" applyFill="1" applyBorder="1" applyAlignment="1">
      <alignment vertical="center" wrapText="1"/>
    </xf>
    <xf numFmtId="0" fontId="31" fillId="2" borderId="0" xfId="0" applyFont="1" applyFill="1" applyAlignment="1">
      <alignment wrapText="1"/>
    </xf>
    <xf numFmtId="0" fontId="20" fillId="2" borderId="0" xfId="0" applyFont="1" applyFill="1" applyAlignment="1">
      <alignment wrapText="1"/>
    </xf>
    <xf numFmtId="0" fontId="0" fillId="6" borderId="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9" fillId="8" borderId="3" xfId="0" applyFont="1" applyFill="1" applyBorder="1" applyAlignment="1">
      <alignment vertical="center" wrapText="1"/>
    </xf>
    <xf numFmtId="0" fontId="9" fillId="8" borderId="5" xfId="0" applyFont="1" applyFill="1" applyBorder="1" applyAlignment="1">
      <alignment vertical="center" wrapText="1"/>
    </xf>
    <xf numFmtId="0" fontId="0" fillId="0" borderId="0" xfId="0" applyAlignment="1">
      <alignment horizontal="center" vertical="top" wrapText="1"/>
    </xf>
    <xf numFmtId="0" fontId="0" fillId="0" borderId="0" xfId="0" applyAlignment="1">
      <alignment vertical="top" wrapText="1"/>
    </xf>
    <xf numFmtId="0" fontId="0" fillId="2" borderId="22" xfId="0" applyFill="1" applyBorder="1" applyAlignment="1">
      <alignment vertical="center" wrapText="1"/>
    </xf>
    <xf numFmtId="167" fontId="0" fillId="2" borderId="23" xfId="1" applyNumberFormat="1" applyFont="1" applyFill="1" applyBorder="1" applyAlignment="1">
      <alignment vertical="center" wrapText="1"/>
    </xf>
    <xf numFmtId="167" fontId="0" fillId="0" borderId="23" xfId="1" applyNumberFormat="1" applyFont="1" applyFill="1" applyBorder="1" applyAlignment="1">
      <alignment vertical="center" wrapText="1"/>
    </xf>
    <xf numFmtId="167" fontId="0" fillId="12" borderId="23" xfId="1" applyNumberFormat="1" applyFont="1" applyFill="1" applyBorder="1" applyAlignment="1">
      <alignment vertical="center" wrapText="1"/>
    </xf>
    <xf numFmtId="167" fontId="0" fillId="2" borderId="17" xfId="1" applyNumberFormat="1" applyFont="1" applyFill="1" applyBorder="1" applyAlignment="1">
      <alignment vertical="center" wrapText="1"/>
    </xf>
    <xf numFmtId="167" fontId="0" fillId="2" borderId="21" xfId="1" applyNumberFormat="1" applyFont="1" applyFill="1" applyBorder="1" applyAlignment="1">
      <alignment vertical="center" wrapText="1"/>
    </xf>
    <xf numFmtId="167" fontId="0" fillId="0" borderId="17" xfId="1" applyNumberFormat="1" applyFont="1" applyFill="1" applyBorder="1" applyAlignment="1">
      <alignment vertical="center" wrapText="1"/>
    </xf>
    <xf numFmtId="167" fontId="0" fillId="0" borderId="21" xfId="1" applyNumberFormat="1" applyFont="1" applyFill="1" applyBorder="1" applyAlignment="1">
      <alignment vertical="center" wrapText="1"/>
    </xf>
    <xf numFmtId="167" fontId="8" fillId="2" borderId="21" xfId="1" applyNumberFormat="1" applyFont="1" applyFill="1" applyBorder="1" applyAlignment="1">
      <alignment vertical="center" wrapText="1"/>
    </xf>
    <xf numFmtId="167" fontId="0" fillId="12" borderId="15" xfId="1" applyNumberFormat="1" applyFont="1" applyFill="1" applyBorder="1" applyAlignment="1">
      <alignment vertical="center" wrapText="1"/>
    </xf>
    <xf numFmtId="0" fontId="0" fillId="2" borderId="25" xfId="0" applyFill="1" applyBorder="1" applyAlignment="1">
      <alignment vertical="center" wrapText="1"/>
    </xf>
    <xf numFmtId="167" fontId="0" fillId="2" borderId="23" xfId="1" applyNumberFormat="1" applyFont="1" applyFill="1" applyBorder="1" applyAlignment="1">
      <alignment horizontal="right" vertical="center" wrapText="1"/>
    </xf>
    <xf numFmtId="167" fontId="0" fillId="2" borderId="24" xfId="1" applyNumberFormat="1" applyFont="1" applyFill="1" applyBorder="1" applyAlignment="1">
      <alignment horizontal="right" vertical="center" wrapText="1"/>
    </xf>
    <xf numFmtId="0" fontId="2" fillId="2" borderId="4" xfId="0" applyFont="1" applyFill="1" applyBorder="1" applyAlignment="1">
      <alignment vertical="center" wrapText="1"/>
    </xf>
    <xf numFmtId="0" fontId="0" fillId="2" borderId="0" xfId="0" applyFill="1" applyAlignment="1">
      <alignment horizontal="left" vertical="center" wrapText="1"/>
    </xf>
    <xf numFmtId="0" fontId="6" fillId="2" borderId="0" xfId="0" applyFont="1" applyFill="1" applyAlignment="1">
      <alignment vertical="center" wrapText="1"/>
    </xf>
    <xf numFmtId="0" fontId="11" fillId="2" borderId="0" xfId="0" applyFont="1" applyFill="1" applyAlignment="1">
      <alignment vertical="center" wrapText="1"/>
    </xf>
    <xf numFmtId="167" fontId="2" fillId="2" borderId="23" xfId="1" applyNumberFormat="1" applyFont="1" applyFill="1" applyBorder="1" applyAlignment="1">
      <alignment horizontal="right" vertical="center" wrapText="1"/>
    </xf>
    <xf numFmtId="0" fontId="0" fillId="0" borderId="14" xfId="0" applyBorder="1" applyAlignment="1">
      <alignment vertical="center" wrapText="1"/>
    </xf>
    <xf numFmtId="166" fontId="2" fillId="8" borderId="1" xfId="0" applyNumberFormat="1" applyFont="1" applyFill="1" applyBorder="1" applyAlignment="1">
      <alignment vertical="center" wrapText="1"/>
    </xf>
    <xf numFmtId="0" fontId="0" fillId="15" borderId="1" xfId="0" applyFill="1" applyBorder="1" applyAlignment="1">
      <alignment horizontal="center" vertical="center" wrapText="1"/>
    </xf>
    <xf numFmtId="164" fontId="0" fillId="15" borderId="1" xfId="1" applyNumberFormat="1" applyFont="1" applyFill="1" applyBorder="1" applyAlignment="1">
      <alignment vertical="center" wrapText="1"/>
    </xf>
    <xf numFmtId="165" fontId="0" fillId="15" borderId="1" xfId="2" applyNumberFormat="1" applyFont="1" applyFill="1" applyBorder="1" applyAlignment="1">
      <alignment vertical="center" wrapText="1"/>
    </xf>
    <xf numFmtId="166" fontId="9" fillId="15" borderId="1" xfId="1" applyNumberFormat="1" applyFont="1" applyFill="1" applyBorder="1" applyAlignment="1">
      <alignment vertical="center" wrapText="1"/>
    </xf>
    <xf numFmtId="167" fontId="0" fillId="2" borderId="0" xfId="1" applyNumberFormat="1" applyFont="1" applyFill="1" applyBorder="1" applyAlignment="1">
      <alignment horizontal="right" vertical="center" wrapText="1"/>
    </xf>
    <xf numFmtId="0" fontId="5" fillId="2" borderId="0" xfId="0" applyFont="1" applyFill="1" applyAlignment="1">
      <alignment vertical="center" wrapText="1"/>
    </xf>
    <xf numFmtId="167" fontId="0" fillId="2" borderId="13" xfId="1" applyNumberFormat="1" applyFont="1" applyFill="1" applyBorder="1" applyAlignment="1">
      <alignment vertical="center" wrapText="1"/>
    </xf>
    <xf numFmtId="0" fontId="0" fillId="2" borderId="11" xfId="0" applyFill="1" applyBorder="1" applyAlignment="1">
      <alignment horizontal="center" vertical="center" wrapText="1"/>
    </xf>
    <xf numFmtId="164" fontId="0" fillId="6" borderId="1" xfId="1" applyNumberFormat="1" applyFont="1" applyFill="1" applyBorder="1" applyAlignment="1">
      <alignment horizontal="right" vertical="center" wrapText="1"/>
    </xf>
    <xf numFmtId="0" fontId="32" fillId="2" borderId="0" xfId="0" applyFont="1" applyFill="1" applyAlignment="1">
      <alignment vertical="center" wrapText="1"/>
    </xf>
    <xf numFmtId="0" fontId="33" fillId="2" borderId="0" xfId="0" applyFont="1" applyFill="1" applyAlignment="1">
      <alignment horizontal="left" vertical="center" wrapText="1"/>
    </xf>
    <xf numFmtId="0" fontId="33" fillId="2" borderId="0" xfId="0" applyFont="1" applyFill="1" applyAlignment="1">
      <alignment vertical="center" wrapText="1"/>
    </xf>
    <xf numFmtId="0" fontId="16" fillId="2" borderId="0" xfId="0" applyFont="1" applyFill="1" applyAlignment="1">
      <alignment vertical="center"/>
    </xf>
    <xf numFmtId="0" fontId="0" fillId="2" borderId="0" xfId="0" applyFill="1" applyAlignment="1">
      <alignment horizontal="right" vertical="center" wrapText="1"/>
    </xf>
    <xf numFmtId="0" fontId="33" fillId="2" borderId="0" xfId="0" applyFont="1" applyFill="1" applyAlignment="1">
      <alignment horizontal="right" vertical="center" wrapText="1"/>
    </xf>
    <xf numFmtId="0" fontId="0" fillId="0" borderId="0" xfId="0" applyAlignment="1">
      <alignment horizontal="right" vertical="center" wrapText="1"/>
    </xf>
    <xf numFmtId="0" fontId="2" fillId="8" borderId="31" xfId="0" applyFont="1" applyFill="1" applyBorder="1" applyAlignment="1">
      <alignment vertical="center" wrapText="1"/>
    </xf>
    <xf numFmtId="0" fontId="2" fillId="8" borderId="32" xfId="0" applyFont="1" applyFill="1" applyBorder="1" applyAlignment="1">
      <alignment vertical="center" wrapText="1"/>
    </xf>
    <xf numFmtId="0" fontId="2" fillId="11" borderId="32" xfId="0" applyFont="1" applyFill="1" applyBorder="1" applyAlignment="1">
      <alignment vertical="center" wrapText="1"/>
    </xf>
    <xf numFmtId="0" fontId="2" fillId="9" borderId="33" xfId="0" applyFont="1" applyFill="1" applyBorder="1" applyAlignment="1">
      <alignment vertical="center" wrapText="1"/>
    </xf>
    <xf numFmtId="0" fontId="2" fillId="9" borderId="30" xfId="0" applyFont="1" applyFill="1" applyBorder="1" applyAlignment="1">
      <alignment vertical="center" wrapText="1"/>
    </xf>
    <xf numFmtId="0" fontId="2" fillId="9" borderId="31" xfId="0" applyFont="1" applyFill="1" applyBorder="1" applyAlignment="1">
      <alignment vertical="center" wrapText="1"/>
    </xf>
    <xf numFmtId="0" fontId="5" fillId="10" borderId="31" xfId="0" applyFont="1" applyFill="1" applyBorder="1" applyAlignment="1">
      <alignment vertical="center" wrapText="1"/>
    </xf>
    <xf numFmtId="0" fontId="5" fillId="10" borderId="34" xfId="0" applyFont="1" applyFill="1" applyBorder="1" applyAlignment="1">
      <alignment vertical="center" wrapText="1"/>
    </xf>
    <xf numFmtId="0" fontId="5" fillId="10" borderId="1" xfId="0" applyFont="1" applyFill="1" applyBorder="1" applyAlignment="1">
      <alignment vertical="center" wrapText="1"/>
    </xf>
    <xf numFmtId="0" fontId="5" fillId="0" borderId="1" xfId="0" applyFont="1" applyBorder="1" applyAlignment="1">
      <alignment vertical="center" wrapText="1"/>
    </xf>
    <xf numFmtId="0" fontId="2" fillId="16" borderId="1" xfId="0" applyFont="1" applyFill="1" applyBorder="1" applyAlignment="1">
      <alignment vertical="center" wrapText="1"/>
    </xf>
    <xf numFmtId="0" fontId="2" fillId="11" borderId="1" xfId="0" applyFont="1" applyFill="1" applyBorder="1" applyAlignment="1">
      <alignment vertical="center" wrapText="1"/>
    </xf>
    <xf numFmtId="0" fontId="10" fillId="2" borderId="0" xfId="0" applyFont="1" applyFill="1" applyAlignment="1">
      <alignment vertical="center" wrapText="1"/>
    </xf>
    <xf numFmtId="0" fontId="6" fillId="2" borderId="0" xfId="0" applyFont="1" applyFill="1" applyAlignment="1">
      <alignment vertical="center"/>
    </xf>
    <xf numFmtId="0" fontId="29" fillId="2" borderId="0" xfId="0" applyFont="1" applyFill="1" applyAlignment="1">
      <alignment vertical="center"/>
    </xf>
    <xf numFmtId="0" fontId="24" fillId="2" borderId="0" xfId="0" applyFont="1" applyFill="1" applyAlignment="1">
      <alignment vertical="center" wrapText="1"/>
    </xf>
    <xf numFmtId="166" fontId="2" fillId="2" borderId="0" xfId="0" applyNumberFormat="1" applyFont="1" applyFill="1" applyAlignment="1">
      <alignment vertical="center" wrapText="1"/>
    </xf>
    <xf numFmtId="166" fontId="9" fillId="2" borderId="0" xfId="1" applyNumberFormat="1" applyFont="1" applyFill="1" applyBorder="1" applyAlignment="1">
      <alignment vertical="center" wrapText="1"/>
    </xf>
    <xf numFmtId="164" fontId="12" fillId="2" borderId="0" xfId="1" applyNumberFormat="1" applyFont="1" applyFill="1" applyAlignment="1">
      <alignment vertical="center" wrapText="1"/>
    </xf>
    <xf numFmtId="0" fontId="12" fillId="2" borderId="0" xfId="0" applyFont="1" applyFill="1" applyAlignment="1">
      <alignment vertical="center" wrapText="1"/>
    </xf>
    <xf numFmtId="164" fontId="0" fillId="2" borderId="0" xfId="1" applyNumberFormat="1" applyFont="1" applyFill="1" applyAlignment="1">
      <alignment vertical="center" wrapText="1"/>
    </xf>
    <xf numFmtId="0" fontId="38" fillId="2" borderId="0" xfId="0" applyFont="1" applyFill="1" applyAlignment="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3" xfId="0" applyFill="1" applyBorder="1" applyAlignment="1">
      <alignment horizontal="center" vertical="center" wrapText="1"/>
    </xf>
    <xf numFmtId="0" fontId="8" fillId="2" borderId="1" xfId="0" applyFont="1" applyFill="1" applyBorder="1" applyAlignment="1">
      <alignment vertical="center" wrapText="1"/>
    </xf>
    <xf numFmtId="164" fontId="12" fillId="2" borderId="1" xfId="1" applyNumberFormat="1" applyFont="1" applyFill="1" applyBorder="1" applyAlignment="1">
      <alignment vertical="center" wrapText="1"/>
    </xf>
    <xf numFmtId="164" fontId="8" fillId="2" borderId="1" xfId="1" applyNumberFormat="1" applyFont="1" applyFill="1" applyBorder="1" applyAlignment="1">
      <alignment horizontal="right" vertical="center" wrapText="1"/>
    </xf>
    <xf numFmtId="165" fontId="0" fillId="2" borderId="1" xfId="2" applyNumberFormat="1" applyFont="1" applyFill="1" applyBorder="1" applyAlignment="1">
      <alignment vertical="center" wrapText="1"/>
    </xf>
    <xf numFmtId="166" fontId="9" fillId="2" borderId="1" xfId="1" applyNumberFormat="1" applyFont="1" applyFill="1" applyBorder="1" applyAlignment="1">
      <alignment vertical="center" wrapText="1"/>
    </xf>
    <xf numFmtId="0" fontId="0" fillId="2" borderId="4" xfId="0" applyFill="1" applyBorder="1" applyAlignment="1">
      <alignment vertical="center" wrapText="1"/>
    </xf>
    <xf numFmtId="164" fontId="0" fillId="2" borderId="1" xfId="1" applyNumberFormat="1" applyFont="1" applyFill="1" applyBorder="1" applyAlignment="1">
      <alignment vertical="center" wrapText="1"/>
    </xf>
    <xf numFmtId="165" fontId="0" fillId="2" borderId="0" xfId="2" applyNumberFormat="1" applyFont="1" applyFill="1" applyBorder="1" applyAlignment="1">
      <alignment vertical="center" wrapText="1"/>
    </xf>
    <xf numFmtId="0" fontId="0" fillId="2" borderId="8" xfId="0" applyFill="1" applyBorder="1" applyAlignment="1">
      <alignment horizontal="center" vertical="center" wrapText="1"/>
    </xf>
    <xf numFmtId="164" fontId="0" fillId="2" borderId="7" xfId="1" applyNumberFormat="1" applyFont="1" applyFill="1" applyBorder="1" applyAlignment="1">
      <alignment vertical="center" wrapText="1"/>
    </xf>
    <xf numFmtId="166" fontId="9" fillId="2" borderId="7" xfId="1" applyNumberFormat="1" applyFont="1" applyFill="1" applyBorder="1" applyAlignment="1">
      <alignment vertical="center" wrapText="1"/>
    </xf>
    <xf numFmtId="0" fontId="0" fillId="2" borderId="11" xfId="0" applyFill="1" applyBorder="1" applyAlignment="1">
      <alignment vertical="center" wrapText="1"/>
    </xf>
    <xf numFmtId="165" fontId="0" fillId="2" borderId="0" xfId="2" applyNumberFormat="1" applyFont="1" applyFill="1" applyAlignment="1">
      <alignment vertical="center" wrapText="1"/>
    </xf>
    <xf numFmtId="164" fontId="0" fillId="2" borderId="0" xfId="1" applyNumberFormat="1" applyFont="1" applyFill="1" applyBorder="1" applyAlignment="1">
      <alignment vertical="center" wrapText="1"/>
    </xf>
    <xf numFmtId="0" fontId="8" fillId="2" borderId="0" xfId="0" applyFont="1" applyFill="1" applyAlignment="1">
      <alignment vertical="center" wrapText="1"/>
    </xf>
    <xf numFmtId="0" fontId="9" fillId="2" borderId="11" xfId="0" applyFont="1" applyFill="1" applyBorder="1" applyAlignment="1">
      <alignment vertical="center" wrapText="1"/>
    </xf>
    <xf numFmtId="164" fontId="0" fillId="2" borderId="11" xfId="1" applyNumberFormat="1" applyFont="1" applyFill="1" applyBorder="1" applyAlignment="1">
      <alignment vertical="center" wrapText="1"/>
    </xf>
    <xf numFmtId="165" fontId="0" fillId="2" borderId="11" xfId="2" applyNumberFormat="1" applyFont="1" applyFill="1" applyBorder="1" applyAlignment="1">
      <alignment vertical="center" wrapText="1"/>
    </xf>
    <xf numFmtId="0" fontId="24" fillId="2" borderId="0" xfId="0" applyFont="1" applyFill="1" applyAlignment="1">
      <alignment horizontal="center" vertical="center" wrapText="1"/>
    </xf>
    <xf numFmtId="164" fontId="24" fillId="2" borderId="0" xfId="1" applyNumberFormat="1" applyFont="1" applyFill="1" applyAlignment="1">
      <alignment vertical="center" wrapText="1"/>
    </xf>
    <xf numFmtId="2" fontId="24" fillId="2" borderId="0" xfId="0" applyNumberFormat="1" applyFont="1" applyFill="1" applyAlignment="1">
      <alignment vertical="center" wrapText="1"/>
    </xf>
    <xf numFmtId="0" fontId="8" fillId="2" borderId="0" xfId="0" applyFont="1" applyFill="1" applyAlignment="1">
      <alignment horizontal="center" vertical="center" wrapText="1"/>
    </xf>
    <xf numFmtId="164" fontId="15" fillId="2" borderId="0" xfId="1" applyNumberFormat="1" applyFont="1" applyFill="1" applyBorder="1" applyAlignment="1">
      <alignment vertical="center" wrapText="1"/>
    </xf>
    <xf numFmtId="0" fontId="39" fillId="2" borderId="0" xfId="0" applyFont="1" applyFill="1" applyAlignment="1">
      <alignment vertical="center"/>
    </xf>
    <xf numFmtId="165" fontId="18" fillId="2" borderId="0" xfId="2" applyNumberFormat="1" applyFont="1" applyFill="1" applyBorder="1" applyAlignment="1">
      <alignment vertical="center" wrapText="1"/>
    </xf>
    <xf numFmtId="164" fontId="8" fillId="2" borderId="0" xfId="1" applyNumberFormat="1" applyFont="1" applyFill="1" applyBorder="1" applyAlignment="1">
      <alignment vertical="center" wrapText="1"/>
    </xf>
    <xf numFmtId="166" fontId="23" fillId="2" borderId="0" xfId="0" applyNumberFormat="1" applyFont="1" applyFill="1" applyAlignment="1">
      <alignment vertical="center" wrapText="1"/>
    </xf>
    <xf numFmtId="0" fontId="23" fillId="2" borderId="7" xfId="0" applyFont="1" applyFill="1" applyBorder="1" applyAlignment="1">
      <alignment vertical="center" wrapText="1"/>
    </xf>
    <xf numFmtId="0" fontId="24" fillId="2" borderId="7" xfId="0" applyFont="1" applyFill="1" applyBorder="1" applyAlignment="1">
      <alignment vertical="center" wrapText="1"/>
    </xf>
    <xf numFmtId="0" fontId="27" fillId="2" borderId="7" xfId="0" applyFont="1" applyFill="1" applyBorder="1" applyAlignment="1">
      <alignment vertical="center" wrapText="1"/>
    </xf>
    <xf numFmtId="0" fontId="19" fillId="2" borderId="7" xfId="0" applyFont="1" applyFill="1" applyBorder="1" applyAlignment="1">
      <alignment vertical="center" wrapText="1"/>
    </xf>
    <xf numFmtId="164" fontId="27" fillId="2" borderId="7" xfId="1" applyNumberFormat="1" applyFont="1" applyFill="1" applyBorder="1" applyAlignment="1">
      <alignment vertical="center" wrapText="1"/>
    </xf>
    <xf numFmtId="0" fontId="25" fillId="2" borderId="7" xfId="0" applyFont="1" applyFill="1" applyBorder="1" applyAlignment="1">
      <alignment vertical="center" wrapText="1"/>
    </xf>
    <xf numFmtId="165" fontId="24" fillId="2" borderId="7" xfId="2" applyNumberFormat="1" applyFont="1" applyFill="1" applyBorder="1" applyAlignment="1">
      <alignment vertical="center" wrapText="1"/>
    </xf>
    <xf numFmtId="166" fontId="26" fillId="2" borderId="7" xfId="1" applyNumberFormat="1" applyFont="1" applyFill="1" applyBorder="1" applyAlignment="1">
      <alignment vertical="center" wrapText="1"/>
    </xf>
    <xf numFmtId="0" fontId="2" fillId="11" borderId="3" xfId="0" applyFont="1" applyFill="1" applyBorder="1" applyAlignment="1">
      <alignment vertical="center" wrapText="1"/>
    </xf>
    <xf numFmtId="164" fontId="15" fillId="2" borderId="0" xfId="1" applyNumberFormat="1" applyFont="1" applyFill="1" applyAlignment="1">
      <alignment vertical="center" wrapText="1"/>
    </xf>
    <xf numFmtId="166" fontId="9" fillId="2" borderId="0" xfId="1" applyNumberFormat="1" applyFont="1" applyFill="1" applyAlignment="1">
      <alignment vertical="center" wrapText="1"/>
    </xf>
    <xf numFmtId="0" fontId="40" fillId="2" borderId="0" xfId="0" applyFont="1" applyFill="1" applyAlignment="1">
      <alignment vertical="center"/>
    </xf>
    <xf numFmtId="0" fontId="0" fillId="2" borderId="8" xfId="0" applyFill="1" applyBorder="1" applyAlignment="1">
      <alignment vertical="center" wrapText="1"/>
    </xf>
    <xf numFmtId="164" fontId="0" fillId="2" borderId="8" xfId="1" applyNumberFormat="1" applyFont="1" applyFill="1" applyBorder="1" applyAlignment="1">
      <alignment vertical="center" wrapText="1"/>
    </xf>
    <xf numFmtId="165" fontId="0" fillId="2" borderId="8" xfId="2" applyNumberFormat="1" applyFont="1" applyFill="1" applyBorder="1" applyAlignment="1">
      <alignment vertical="center" wrapText="1"/>
    </xf>
    <xf numFmtId="166" fontId="9" fillId="2" borderId="8" xfId="1" applyNumberFormat="1" applyFont="1" applyFill="1" applyBorder="1" applyAlignment="1">
      <alignment vertical="center" wrapText="1"/>
    </xf>
    <xf numFmtId="0" fontId="2" fillId="2" borderId="8" xfId="0" applyFont="1" applyFill="1" applyBorder="1" applyAlignment="1">
      <alignment vertical="center" wrapText="1"/>
    </xf>
    <xf numFmtId="0" fontId="41" fillId="2" borderId="0" xfId="0" applyFont="1" applyFill="1" applyAlignment="1">
      <alignment vertical="center"/>
    </xf>
    <xf numFmtId="166" fontId="9" fillId="2" borderId="11" xfId="1" applyNumberFormat="1" applyFont="1" applyFill="1" applyBorder="1" applyAlignment="1">
      <alignment vertical="center" wrapText="1"/>
    </xf>
    <xf numFmtId="0" fontId="2" fillId="2" borderId="11" xfId="0" applyFont="1" applyFill="1" applyBorder="1" applyAlignment="1">
      <alignment vertical="center" wrapText="1"/>
    </xf>
    <xf numFmtId="166" fontId="0" fillId="2" borderId="1" xfId="1" applyNumberFormat="1" applyFont="1" applyFill="1" applyBorder="1" applyAlignment="1">
      <alignment vertical="center" wrapText="1"/>
    </xf>
    <xf numFmtId="166" fontId="2" fillId="15" borderId="1" xfId="0" applyNumberFormat="1" applyFont="1" applyFill="1" applyBorder="1" applyAlignment="1">
      <alignment vertical="center" wrapText="1"/>
    </xf>
    <xf numFmtId="0" fontId="28" fillId="2" borderId="0" xfId="0" applyFont="1" applyFill="1" applyAlignment="1">
      <alignment vertical="center" wrapText="1"/>
    </xf>
    <xf numFmtId="0" fontId="42" fillId="2" borderId="0" xfId="0" applyFont="1" applyFill="1" applyAlignment="1">
      <alignment vertical="center"/>
    </xf>
    <xf numFmtId="0" fontId="0" fillId="15" borderId="2" xfId="0" applyFill="1" applyBorder="1" applyAlignment="1">
      <alignment vertical="center" wrapText="1"/>
    </xf>
    <xf numFmtId="0" fontId="2" fillId="8" borderId="9" xfId="0" applyFont="1" applyFill="1" applyBorder="1" applyAlignment="1">
      <alignment vertical="center" wrapText="1"/>
    </xf>
    <xf numFmtId="0" fontId="30" fillId="4" borderId="3" xfId="0" applyFont="1" applyFill="1" applyBorder="1" applyAlignment="1">
      <alignment vertical="center" wrapText="1"/>
    </xf>
    <xf numFmtId="0" fontId="36" fillId="6" borderId="3" xfId="0" applyFont="1" applyFill="1" applyBorder="1" applyAlignment="1">
      <alignment vertical="center" wrapText="1"/>
    </xf>
    <xf numFmtId="2" fontId="30" fillId="5" borderId="1" xfId="0" applyNumberFormat="1" applyFont="1" applyFill="1" applyBorder="1" applyAlignment="1">
      <alignment horizontal="left" vertical="center" wrapText="1"/>
    </xf>
    <xf numFmtId="0" fontId="30" fillId="5" borderId="1" xfId="0" applyFont="1" applyFill="1" applyBorder="1" applyAlignment="1">
      <alignment horizontal="left" vertical="center" wrapText="1"/>
    </xf>
    <xf numFmtId="0" fontId="30" fillId="2" borderId="0" xfId="0" applyFont="1" applyFill="1" applyAlignment="1">
      <alignment vertical="center" wrapText="1"/>
    </xf>
    <xf numFmtId="0" fontId="35" fillId="0" borderId="0" xfId="0" applyFont="1" applyAlignment="1">
      <alignment vertical="center" wrapText="1"/>
    </xf>
    <xf numFmtId="0" fontId="30" fillId="14" borderId="3" xfId="0" applyFont="1" applyFill="1" applyBorder="1" applyAlignment="1">
      <alignment vertical="center" wrapText="1"/>
    </xf>
    <xf numFmtId="0" fontId="30" fillId="4" borderId="3" xfId="0" applyFont="1" applyFill="1" applyBorder="1" applyAlignment="1">
      <alignment horizontal="center" vertical="center" wrapText="1"/>
    </xf>
    <xf numFmtId="0" fontId="43" fillId="17" borderId="2" xfId="0" applyFont="1" applyFill="1" applyBorder="1" applyAlignment="1">
      <alignment vertical="center"/>
    </xf>
    <xf numFmtId="0" fontId="44" fillId="17" borderId="7" xfId="0" applyFont="1" applyFill="1" applyBorder="1" applyAlignment="1">
      <alignment vertical="center" wrapText="1"/>
    </xf>
    <xf numFmtId="0" fontId="44" fillId="17" borderId="7" xfId="0" applyFont="1" applyFill="1" applyBorder="1" applyAlignment="1">
      <alignment horizontal="center" vertical="center" wrapText="1"/>
    </xf>
    <xf numFmtId="0" fontId="29" fillId="18" borderId="2" xfId="0" applyFont="1" applyFill="1" applyBorder="1" applyAlignment="1">
      <alignment vertical="center"/>
    </xf>
    <xf numFmtId="0" fontId="7" fillId="13" borderId="2" xfId="0" applyFont="1" applyFill="1" applyBorder="1" applyAlignment="1">
      <alignment vertical="center"/>
    </xf>
    <xf numFmtId="0" fontId="7" fillId="13" borderId="7" xfId="0" applyFont="1" applyFill="1" applyBorder="1" applyAlignment="1">
      <alignment vertical="center"/>
    </xf>
    <xf numFmtId="0" fontId="7" fillId="16" borderId="2" xfId="0" applyFont="1" applyFill="1" applyBorder="1" applyAlignment="1">
      <alignment vertical="center"/>
    </xf>
    <xf numFmtId="0" fontId="7" fillId="16" borderId="7" xfId="0" applyFont="1" applyFill="1" applyBorder="1" applyAlignment="1">
      <alignment vertical="center"/>
    </xf>
    <xf numFmtId="0" fontId="2" fillId="2" borderId="0" xfId="0" applyFont="1" applyFill="1" applyAlignment="1">
      <alignment wrapText="1"/>
    </xf>
    <xf numFmtId="0" fontId="0" fillId="2" borderId="0" xfId="0" applyFill="1" applyAlignment="1">
      <alignment horizontal="left" wrapText="1" indent="2"/>
    </xf>
    <xf numFmtId="0" fontId="9" fillId="2" borderId="0" xfId="0" applyFont="1" applyFill="1" applyAlignment="1">
      <alignment wrapText="1"/>
    </xf>
    <xf numFmtId="0" fontId="0" fillId="2" borderId="0" xfId="0" applyFill="1"/>
    <xf numFmtId="0" fontId="46" fillId="0" borderId="0" xfId="0" applyFont="1"/>
    <xf numFmtId="0" fontId="0" fillId="2" borderId="0" xfId="0" applyFill="1" applyAlignment="1">
      <alignment horizontal="left" vertical="center" wrapText="1" indent="3"/>
    </xf>
    <xf numFmtId="0" fontId="2" fillId="14" borderId="14" xfId="0" applyFont="1" applyFill="1" applyBorder="1" applyAlignment="1">
      <alignment vertical="center" wrapText="1"/>
    </xf>
    <xf numFmtId="0" fontId="2" fillId="14" borderId="15" xfId="0" applyFont="1" applyFill="1" applyBorder="1" applyAlignment="1">
      <alignment vertical="center" wrapText="1"/>
    </xf>
    <xf numFmtId="0" fontId="47" fillId="2" borderId="0" xfId="0" applyFont="1" applyFill="1" applyAlignment="1">
      <alignment vertical="center" wrapText="1"/>
    </xf>
    <xf numFmtId="0" fontId="37" fillId="2" borderId="0" xfId="0" applyFont="1" applyFill="1" applyAlignment="1">
      <alignment horizontal="center" vertical="center" wrapText="1"/>
    </xf>
    <xf numFmtId="0" fontId="9" fillId="15" borderId="1" xfId="0" applyFont="1" applyFill="1" applyBorder="1" applyAlignment="1">
      <alignment vertical="center" wrapText="1"/>
    </xf>
    <xf numFmtId="0" fontId="9" fillId="2" borderId="0" xfId="0" applyFont="1" applyFill="1" applyAlignment="1">
      <alignment vertical="center" wrapText="1"/>
    </xf>
    <xf numFmtId="164" fontId="0" fillId="2" borderId="0" xfId="0" applyNumberFormat="1" applyFill="1" applyAlignment="1">
      <alignment vertical="center" wrapText="1"/>
    </xf>
    <xf numFmtId="0" fontId="2" fillId="16" borderId="0" xfId="0" applyFont="1" applyFill="1" applyAlignment="1">
      <alignment vertical="center" wrapText="1"/>
    </xf>
    <xf numFmtId="0" fontId="9" fillId="2" borderId="11" xfId="0" applyFont="1" applyFill="1" applyBorder="1" applyAlignment="1">
      <alignment horizontal="center" vertical="center" wrapText="1"/>
    </xf>
    <xf numFmtId="0" fontId="7" fillId="13" borderId="7" xfId="0" applyFont="1" applyFill="1" applyBorder="1" applyAlignment="1">
      <alignment horizontal="center" vertical="center"/>
    </xf>
    <xf numFmtId="0" fontId="36" fillId="14" borderId="3" xfId="0" applyFont="1" applyFill="1" applyBorder="1" applyAlignment="1">
      <alignment horizontal="center" vertical="center" wrapText="1"/>
    </xf>
    <xf numFmtId="164" fontId="0" fillId="2" borderId="0" xfId="1" applyNumberFormat="1" applyFont="1" applyFill="1" applyAlignment="1">
      <alignment horizontal="center" vertical="center" wrapText="1"/>
    </xf>
    <xf numFmtId="164" fontId="12" fillId="6" borderId="1" xfId="1" applyNumberFormat="1" applyFont="1" applyFill="1" applyBorder="1" applyAlignment="1">
      <alignment horizontal="center" vertical="center" wrapText="1"/>
    </xf>
    <xf numFmtId="164" fontId="12" fillId="2" borderId="0" xfId="1" applyNumberFormat="1" applyFont="1" applyFill="1" applyAlignment="1">
      <alignment horizontal="center" vertical="center" wrapText="1"/>
    </xf>
    <xf numFmtId="164" fontId="8" fillId="6" borderId="1" xfId="1" applyNumberFormat="1" applyFont="1" applyFill="1" applyBorder="1" applyAlignment="1">
      <alignment horizontal="center" vertical="center" wrapText="1"/>
    </xf>
    <xf numFmtId="164" fontId="12" fillId="2" borderId="1" xfId="1" applyNumberFormat="1" applyFont="1" applyFill="1" applyBorder="1" applyAlignment="1">
      <alignment horizontal="center" vertical="center" wrapText="1"/>
    </xf>
    <xf numFmtId="164" fontId="12" fillId="2" borderId="7" xfId="1" applyNumberFormat="1" applyFont="1" applyFill="1" applyBorder="1" applyAlignment="1">
      <alignment horizontal="center" vertical="center" wrapText="1"/>
    </xf>
    <xf numFmtId="164" fontId="0" fillId="6" borderId="1"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wrapText="1"/>
    </xf>
    <xf numFmtId="164" fontId="24" fillId="2" borderId="0" xfId="1" applyNumberFormat="1" applyFont="1" applyFill="1" applyAlignment="1">
      <alignment horizontal="center" vertical="center" wrapText="1"/>
    </xf>
    <xf numFmtId="164" fontId="24" fillId="2" borderId="7" xfId="1" applyNumberFormat="1" applyFont="1" applyFill="1" applyBorder="1" applyAlignment="1">
      <alignment horizontal="center" vertical="center" wrapText="1"/>
    </xf>
    <xf numFmtId="49" fontId="0" fillId="6" borderId="1" xfId="1" applyNumberFormat="1" applyFont="1" applyFill="1" applyBorder="1" applyAlignment="1">
      <alignment horizontal="center" vertical="center" wrapText="1"/>
    </xf>
    <xf numFmtId="164" fontId="0" fillId="6" borderId="3" xfId="1" applyNumberFormat="1" applyFont="1" applyFill="1" applyBorder="1" applyAlignment="1">
      <alignment horizontal="center" vertical="center" wrapText="1"/>
    </xf>
    <xf numFmtId="164" fontId="0" fillId="15" borderId="1" xfId="1" applyNumberFormat="1" applyFont="1" applyFill="1" applyBorder="1" applyAlignment="1">
      <alignment horizontal="center" vertical="center" wrapText="1"/>
    </xf>
    <xf numFmtId="164" fontId="0" fillId="2" borderId="8" xfId="1" applyNumberFormat="1" applyFont="1" applyFill="1" applyBorder="1" applyAlignment="1">
      <alignment horizontal="center" vertical="center" wrapText="1"/>
    </xf>
    <xf numFmtId="164" fontId="0" fillId="2" borderId="11" xfId="1" applyNumberFormat="1" applyFont="1" applyFill="1" applyBorder="1" applyAlignment="1">
      <alignment horizontal="center" vertical="center" wrapText="1"/>
    </xf>
    <xf numFmtId="164" fontId="0" fillId="2" borderId="1" xfId="1" applyNumberFormat="1" applyFont="1" applyFill="1" applyBorder="1" applyAlignment="1">
      <alignment horizontal="center" vertical="center" wrapText="1"/>
    </xf>
    <xf numFmtId="164" fontId="0" fillId="0" borderId="0" xfId="1" applyNumberFormat="1" applyFont="1" applyAlignment="1">
      <alignment horizontal="center" vertical="center" wrapText="1"/>
    </xf>
    <xf numFmtId="0" fontId="28" fillId="2" borderId="0" xfId="0" applyFont="1" applyFill="1" applyAlignment="1">
      <alignment horizontal="left" vertical="center" wrapText="1"/>
    </xf>
    <xf numFmtId="0" fontId="44" fillId="17" borderId="7" xfId="0" applyFont="1" applyFill="1" applyBorder="1" applyAlignment="1">
      <alignment horizontal="left" vertical="center" wrapText="1"/>
    </xf>
    <xf numFmtId="0" fontId="30" fillId="4" borderId="3"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2" borderId="0" xfId="0" applyFont="1" applyFill="1" applyAlignment="1">
      <alignment horizontal="left" vertical="center" wrapText="1"/>
    </xf>
    <xf numFmtId="0" fontId="2" fillId="3" borderId="1" xfId="0" applyFont="1" applyFill="1" applyBorder="1" applyAlignment="1">
      <alignment horizontal="left" vertical="center" wrapText="1"/>
    </xf>
    <xf numFmtId="0" fontId="23" fillId="2" borderId="0" xfId="0" applyFont="1" applyFill="1" applyAlignment="1">
      <alignment horizontal="left" vertical="center" wrapText="1"/>
    </xf>
    <xf numFmtId="0" fontId="22" fillId="2" borderId="0" xfId="0" applyFont="1" applyFill="1" applyAlignment="1">
      <alignment horizontal="left" vertical="center" wrapText="1"/>
    </xf>
    <xf numFmtId="0" fontId="10" fillId="2" borderId="8"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0" fillId="2" borderId="13" xfId="0" applyFill="1" applyBorder="1" applyAlignment="1">
      <alignment horizontal="left" vertical="center" wrapText="1"/>
    </xf>
    <xf numFmtId="0" fontId="2" fillId="0" borderId="0" xfId="0" applyFont="1" applyAlignment="1">
      <alignment horizontal="left" vertical="center" wrapText="1"/>
    </xf>
    <xf numFmtId="0" fontId="13" fillId="0" borderId="0" xfId="0" applyFont="1" applyAlignment="1">
      <alignment horizontal="left" vertical="center" wrapText="1"/>
    </xf>
    <xf numFmtId="0" fontId="7" fillId="16" borderId="7" xfId="0" applyFont="1" applyFill="1" applyBorder="1" applyAlignment="1">
      <alignment horizontal="center" vertical="center"/>
    </xf>
    <xf numFmtId="0" fontId="30"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6" fillId="2" borderId="0" xfId="0" applyFont="1" applyFill="1" applyAlignment="1">
      <alignment horizontal="center" vertical="center" wrapText="1"/>
    </xf>
    <xf numFmtId="0" fontId="12" fillId="2" borderId="0" xfId="0" applyFont="1" applyFill="1" applyAlignment="1">
      <alignment horizontal="center" vertical="center" wrapText="1"/>
    </xf>
    <xf numFmtId="0" fontId="8" fillId="0" borderId="1" xfId="0" applyFont="1" applyBorder="1" applyAlignment="1">
      <alignment horizontal="center" vertical="center" wrapText="1"/>
    </xf>
    <xf numFmtId="0" fontId="25" fillId="2" borderId="7" xfId="0" applyFont="1" applyFill="1" applyBorder="1" applyAlignment="1">
      <alignment horizontal="center" vertical="center" wrapText="1"/>
    </xf>
    <xf numFmtId="0" fontId="0" fillId="0" borderId="3" xfId="0" applyBorder="1" applyAlignment="1">
      <alignment horizontal="center" vertical="center" wrapText="1"/>
    </xf>
    <xf numFmtId="0" fontId="9" fillId="2" borderId="0" xfId="0" applyFont="1" applyFill="1" applyAlignment="1">
      <alignment horizontal="right" vertical="center"/>
    </xf>
    <xf numFmtId="0" fontId="17" fillId="0" borderId="0" xfId="0" applyFont="1" applyAlignment="1">
      <alignment horizontal="right" vertical="top" wrapText="1"/>
    </xf>
    <xf numFmtId="0" fontId="2" fillId="2" borderId="0" xfId="0" applyFont="1" applyFill="1" applyAlignment="1">
      <alignment horizontal="right" vertical="center"/>
    </xf>
    <xf numFmtId="167" fontId="0" fillId="0" borderId="25" xfId="0" applyNumberFormat="1" applyBorder="1" applyAlignment="1">
      <alignment horizontal="right" vertical="center" wrapText="1"/>
    </xf>
    <xf numFmtId="167" fontId="2" fillId="0" borderId="25" xfId="0" applyNumberFormat="1" applyFont="1" applyBorder="1" applyAlignment="1">
      <alignment horizontal="right" vertical="center" wrapText="1"/>
    </xf>
    <xf numFmtId="167" fontId="0" fillId="12" borderId="28" xfId="1" applyNumberFormat="1" applyFont="1" applyFill="1" applyBorder="1" applyAlignment="1">
      <alignment horizontal="right" vertical="center" wrapText="1"/>
    </xf>
    <xf numFmtId="0" fontId="17" fillId="2" borderId="0" xfId="0" applyFont="1" applyFill="1" applyAlignment="1">
      <alignment horizontal="right" vertical="top" wrapText="1"/>
    </xf>
    <xf numFmtId="0" fontId="34" fillId="2" borderId="0" xfId="0" applyFont="1" applyFill="1" applyAlignment="1">
      <alignment horizontal="right" vertical="top" wrapText="1"/>
    </xf>
    <xf numFmtId="0" fontId="10" fillId="2" borderId="0" xfId="0" applyFont="1" applyFill="1" applyAlignment="1">
      <alignment horizontal="right" vertical="center" wrapText="1"/>
    </xf>
    <xf numFmtId="0" fontId="0" fillId="0" borderId="22" xfId="0" applyBorder="1" applyAlignment="1">
      <alignment vertical="center" wrapText="1"/>
    </xf>
    <xf numFmtId="167" fontId="0" fillId="12" borderId="25" xfId="1" applyNumberFormat="1" applyFont="1" applyFill="1" applyBorder="1" applyAlignment="1">
      <alignment horizontal="right" vertical="center" wrapText="1"/>
    </xf>
    <xf numFmtId="167" fontId="0" fillId="12" borderId="35" xfId="1" applyNumberFormat="1" applyFont="1" applyFill="1" applyBorder="1" applyAlignment="1">
      <alignment horizontal="right" vertical="center" wrapText="1"/>
    </xf>
    <xf numFmtId="0" fontId="50" fillId="2" borderId="15" xfId="0" applyFont="1" applyFill="1" applyBorder="1" applyAlignment="1">
      <alignment horizontal="right" vertical="center" wrapText="1"/>
    </xf>
    <xf numFmtId="167" fontId="0" fillId="2" borderId="28" xfId="1" applyNumberFormat="1" applyFont="1" applyFill="1" applyBorder="1" applyAlignment="1">
      <alignment horizontal="right" vertical="center" wrapText="1"/>
    </xf>
    <xf numFmtId="167" fontId="0" fillId="2" borderId="25" xfId="1" applyNumberFormat="1" applyFont="1" applyFill="1" applyBorder="1" applyAlignment="1">
      <alignment horizontal="right" vertical="center" wrapText="1"/>
    </xf>
    <xf numFmtId="167" fontId="0" fillId="0" borderId="28" xfId="0" applyNumberFormat="1" applyBorder="1" applyAlignment="1">
      <alignment horizontal="right" vertical="center" wrapText="1"/>
    </xf>
    <xf numFmtId="167" fontId="0" fillId="0" borderId="29" xfId="0" applyNumberFormat="1" applyBorder="1" applyAlignment="1">
      <alignment horizontal="right" vertical="center" wrapText="1"/>
    </xf>
    <xf numFmtId="167" fontId="0" fillId="0" borderId="1" xfId="0" applyNumberFormat="1" applyBorder="1" applyAlignment="1">
      <alignment horizontal="right" vertical="center" wrapText="1"/>
    </xf>
    <xf numFmtId="167" fontId="2" fillId="2" borderId="23" xfId="1" applyNumberFormat="1" applyFont="1" applyFill="1" applyBorder="1" applyAlignment="1">
      <alignment vertical="center" wrapText="1"/>
    </xf>
    <xf numFmtId="167" fontId="0" fillId="0" borderId="16" xfId="0" applyNumberFormat="1" applyBorder="1" applyAlignment="1">
      <alignment horizontal="right" vertical="center" wrapText="1"/>
    </xf>
    <xf numFmtId="167" fontId="0" fillId="0" borderId="17" xfId="0" applyNumberFormat="1" applyBorder="1" applyAlignment="1">
      <alignment horizontal="right" vertical="center" wrapText="1"/>
    </xf>
    <xf numFmtId="165" fontId="8" fillId="7" borderId="1" xfId="2" applyNumberFormat="1" applyFont="1" applyFill="1" applyBorder="1" applyAlignment="1">
      <alignment vertical="center" wrapText="1"/>
    </xf>
    <xf numFmtId="0" fontId="8" fillId="0" borderId="0" xfId="0" applyFont="1" applyAlignment="1">
      <alignment vertical="center" wrapText="1"/>
    </xf>
    <xf numFmtId="0" fontId="2" fillId="0" borderId="3" xfId="0" applyFont="1" applyBorder="1" applyAlignment="1">
      <alignment vertical="center" wrapText="1"/>
    </xf>
    <xf numFmtId="0" fontId="9" fillId="0" borderId="3" xfId="0" applyFont="1" applyBorder="1" applyAlignment="1">
      <alignment horizontal="left" vertical="center" wrapText="1"/>
    </xf>
    <xf numFmtId="164" fontId="12" fillId="0" borderId="1" xfId="1" applyNumberFormat="1" applyFont="1" applyFill="1" applyBorder="1" applyAlignment="1">
      <alignment vertical="center" wrapText="1"/>
    </xf>
    <xf numFmtId="164" fontId="8" fillId="0" borderId="1" xfId="1" applyNumberFormat="1" applyFont="1" applyFill="1" applyBorder="1" applyAlignment="1">
      <alignment vertical="center" wrapText="1"/>
    </xf>
    <xf numFmtId="164" fontId="12" fillId="0" borderId="1" xfId="1" applyNumberFormat="1" applyFont="1" applyFill="1" applyBorder="1" applyAlignment="1">
      <alignment horizontal="center" vertical="center" wrapText="1"/>
    </xf>
    <xf numFmtId="165" fontId="0" fillId="0" borderId="1" xfId="2" applyNumberFormat="1" applyFont="1" applyFill="1" applyBorder="1" applyAlignment="1">
      <alignment vertical="center" wrapText="1"/>
    </xf>
    <xf numFmtId="166" fontId="9" fillId="0" borderId="1" xfId="1" applyNumberFormat="1" applyFont="1" applyFill="1" applyBorder="1" applyAlignment="1">
      <alignment vertical="center" wrapText="1"/>
    </xf>
    <xf numFmtId="167" fontId="0" fillId="2" borderId="13" xfId="1" applyNumberFormat="1" applyFont="1" applyFill="1" applyBorder="1" applyAlignment="1">
      <alignment horizontal="right" vertical="center" wrapText="1"/>
    </xf>
    <xf numFmtId="0" fontId="2" fillId="2" borderId="22" xfId="0" applyFont="1" applyFill="1" applyBorder="1" applyAlignment="1">
      <alignment vertical="center" wrapText="1"/>
    </xf>
    <xf numFmtId="0" fontId="0" fillId="0" borderId="21" xfId="0" applyBorder="1" applyAlignment="1">
      <alignment vertical="center" wrapText="1"/>
    </xf>
    <xf numFmtId="167" fontId="0" fillId="0" borderId="0" xfId="1" applyNumberFormat="1" applyFont="1" applyFill="1" applyBorder="1" applyAlignment="1">
      <alignment vertical="center" wrapText="1"/>
    </xf>
    <xf numFmtId="167" fontId="0" fillId="2" borderId="0" xfId="0" applyNumberFormat="1" applyFill="1" applyAlignment="1">
      <alignment vertical="center" wrapText="1"/>
    </xf>
    <xf numFmtId="167" fontId="0" fillId="0" borderId="24" xfId="1" applyNumberFormat="1" applyFont="1" applyFill="1" applyBorder="1" applyAlignment="1">
      <alignment vertical="center" wrapText="1"/>
    </xf>
    <xf numFmtId="167" fontId="0" fillId="2" borderId="24" xfId="1" applyNumberFormat="1" applyFont="1" applyFill="1" applyBorder="1" applyAlignment="1">
      <alignment vertical="center" wrapText="1"/>
    </xf>
    <xf numFmtId="167" fontId="0" fillId="12" borderId="28" xfId="1" applyNumberFormat="1" applyFont="1" applyFill="1" applyBorder="1" applyAlignment="1">
      <alignment vertical="center" wrapText="1"/>
    </xf>
    <xf numFmtId="167" fontId="0" fillId="12" borderId="25" xfId="1" applyNumberFormat="1" applyFont="1" applyFill="1" applyBorder="1" applyAlignment="1">
      <alignment vertical="center" wrapText="1"/>
    </xf>
    <xf numFmtId="167" fontId="0" fillId="2" borderId="0" xfId="1" applyNumberFormat="1" applyFont="1" applyFill="1" applyBorder="1" applyAlignment="1">
      <alignment vertical="center" wrapText="1"/>
    </xf>
    <xf numFmtId="43" fontId="8" fillId="6" borderId="1" xfId="1" applyFont="1" applyFill="1" applyBorder="1" applyAlignment="1">
      <alignment vertical="center" wrapText="1"/>
    </xf>
    <xf numFmtId="43" fontId="8" fillId="6" borderId="1" xfId="1" applyFont="1" applyFill="1" applyBorder="1" applyAlignment="1">
      <alignment horizontal="right" vertical="center" wrapText="1"/>
    </xf>
    <xf numFmtId="0" fontId="28" fillId="2" borderId="0" xfId="0" applyFont="1" applyFill="1" applyAlignment="1">
      <alignment horizontal="right" vertical="center" wrapText="1"/>
    </xf>
    <xf numFmtId="0" fontId="2" fillId="2" borderId="0" xfId="0" applyFont="1" applyFill="1" applyAlignment="1">
      <alignment horizontal="right" vertical="center" wrapText="1"/>
    </xf>
    <xf numFmtId="0" fontId="48" fillId="14" borderId="15" xfId="0" applyFont="1" applyFill="1" applyBorder="1" applyAlignment="1">
      <alignment horizontal="right" vertical="center" wrapText="1"/>
    </xf>
    <xf numFmtId="0" fontId="49" fillId="14" borderId="15" xfId="0" applyFont="1" applyFill="1" applyBorder="1" applyAlignment="1">
      <alignment horizontal="right" vertical="center" wrapText="1"/>
    </xf>
    <xf numFmtId="167" fontId="0" fillId="0" borderId="23" xfId="1" applyNumberFormat="1" applyFont="1" applyFill="1" applyBorder="1" applyAlignment="1">
      <alignment horizontal="right" vertical="center" wrapText="1"/>
    </xf>
    <xf numFmtId="167" fontId="0" fillId="0" borderId="24" xfId="1" applyNumberFormat="1" applyFont="1" applyFill="1" applyBorder="1" applyAlignment="1">
      <alignment horizontal="right" vertical="center" wrapText="1"/>
    </xf>
    <xf numFmtId="164" fontId="47" fillId="2" borderId="0" xfId="0" applyNumberFormat="1" applyFont="1" applyFill="1" applyAlignment="1">
      <alignment vertical="center" wrapText="1"/>
    </xf>
    <xf numFmtId="0" fontId="50" fillId="14" borderId="15" xfId="0" applyFont="1" applyFill="1" applyBorder="1" applyAlignment="1">
      <alignment horizontal="right" vertical="center" wrapText="1"/>
    </xf>
    <xf numFmtId="0" fontId="2" fillId="14" borderId="10" xfId="0" applyFont="1" applyFill="1" applyBorder="1" applyAlignment="1">
      <alignment horizontal="right" vertical="center" wrapText="1"/>
    </xf>
    <xf numFmtId="0" fontId="2" fillId="14" borderId="3" xfId="0" applyFont="1" applyFill="1" applyBorder="1" applyAlignment="1">
      <alignment horizontal="right" vertical="center" wrapText="1"/>
    </xf>
    <xf numFmtId="166" fontId="8" fillId="6" borderId="1" xfId="1" applyNumberFormat="1" applyFont="1" applyFill="1" applyBorder="1" applyAlignment="1">
      <alignment horizontal="right" vertical="center" wrapText="1"/>
    </xf>
    <xf numFmtId="168" fontId="0" fillId="2" borderId="0" xfId="1" applyNumberFormat="1" applyFont="1" applyFill="1" applyAlignment="1">
      <alignment horizontal="right" vertical="center" wrapText="1"/>
    </xf>
    <xf numFmtId="0" fontId="8" fillId="2" borderId="5" xfId="0" applyFont="1" applyFill="1" applyBorder="1" applyAlignment="1">
      <alignment vertical="center" wrapText="1"/>
    </xf>
    <xf numFmtId="166" fontId="9" fillId="14" borderId="1" xfId="1" applyNumberFormat="1" applyFont="1" applyFill="1" applyBorder="1" applyAlignment="1">
      <alignment horizontal="right" vertical="center" wrapText="1"/>
    </xf>
    <xf numFmtId="0" fontId="9" fillId="3"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167" fontId="0" fillId="2" borderId="15" xfId="1" applyNumberFormat="1" applyFont="1" applyFill="1" applyBorder="1" applyAlignment="1">
      <alignment horizontal="right" vertical="center" wrapText="1"/>
    </xf>
    <xf numFmtId="167" fontId="0" fillId="2" borderId="20" xfId="1" applyNumberFormat="1" applyFont="1" applyFill="1" applyBorder="1" applyAlignment="1">
      <alignment horizontal="right" vertical="center" wrapText="1"/>
    </xf>
    <xf numFmtId="167" fontId="0" fillId="2" borderId="4" xfId="1" applyNumberFormat="1" applyFont="1" applyFill="1" applyBorder="1" applyAlignment="1">
      <alignment horizontal="right" vertical="center" wrapText="1"/>
    </xf>
    <xf numFmtId="167" fontId="0" fillId="2" borderId="26" xfId="1" applyNumberFormat="1" applyFont="1" applyFill="1" applyBorder="1" applyAlignment="1">
      <alignment horizontal="right" vertical="center" wrapText="1"/>
    </xf>
    <xf numFmtId="167" fontId="0" fillId="2" borderId="12" xfId="1" applyNumberFormat="1" applyFont="1" applyFill="1" applyBorder="1" applyAlignment="1">
      <alignment horizontal="right" vertical="center" wrapText="1"/>
    </xf>
    <xf numFmtId="167" fontId="0" fillId="2" borderId="27" xfId="1" applyNumberFormat="1" applyFont="1" applyFill="1" applyBorder="1" applyAlignment="1">
      <alignment horizontal="right" vertical="center" wrapText="1"/>
    </xf>
    <xf numFmtId="167" fontId="0" fillId="2" borderId="15" xfId="1" applyNumberFormat="1" applyFont="1" applyFill="1" applyBorder="1" applyAlignment="1">
      <alignment vertical="center" wrapText="1"/>
    </xf>
    <xf numFmtId="0" fontId="0" fillId="2" borderId="13" xfId="0" applyFill="1" applyBorder="1" applyAlignment="1">
      <alignment vertical="center" wrapText="1"/>
    </xf>
    <xf numFmtId="167" fontId="0" fillId="2" borderId="4" xfId="1" applyNumberFormat="1" applyFont="1" applyFill="1" applyBorder="1" applyAlignment="1">
      <alignment vertical="center" wrapText="1"/>
    </xf>
    <xf numFmtId="167" fontId="2" fillId="2" borderId="15" xfId="1" applyNumberFormat="1" applyFont="1" applyFill="1" applyBorder="1" applyAlignment="1">
      <alignment horizontal="right" vertical="center" wrapText="1"/>
    </xf>
    <xf numFmtId="167" fontId="2" fillId="2" borderId="20" xfId="1" applyNumberFormat="1" applyFont="1" applyFill="1" applyBorder="1" applyAlignment="1">
      <alignment horizontal="right" vertical="center" wrapText="1"/>
    </xf>
    <xf numFmtId="0" fontId="1" fillId="2" borderId="0" xfId="0" applyFont="1" applyFill="1" applyAlignment="1">
      <alignment vertical="center" wrapText="1"/>
    </xf>
    <xf numFmtId="0" fontId="29" fillId="18" borderId="2" xfId="0" applyFont="1" applyFill="1" applyBorder="1" applyAlignment="1">
      <alignment horizontal="center" vertical="center"/>
    </xf>
    <xf numFmtId="0" fontId="29" fillId="18" borderId="1" xfId="0" applyFont="1" applyFill="1" applyBorder="1" applyAlignment="1">
      <alignment horizontal="center" vertical="center"/>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7" fillId="13" borderId="2"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167" fontId="0" fillId="2" borderId="15" xfId="1" applyNumberFormat="1" applyFont="1" applyFill="1" applyBorder="1" applyAlignment="1">
      <alignment horizontal="center" vertical="center" wrapText="1"/>
    </xf>
    <xf numFmtId="167" fontId="0" fillId="2" borderId="20" xfId="1" applyNumberFormat="1" applyFont="1" applyFill="1" applyBorder="1" applyAlignment="1">
      <alignment horizontal="center" vertical="center" wrapText="1"/>
    </xf>
    <xf numFmtId="0" fontId="0" fillId="2" borderId="14" xfId="0" applyFill="1" applyBorder="1" applyAlignment="1">
      <alignment horizontal="left" vertical="center" wrapText="1"/>
    </xf>
    <xf numFmtId="0" fontId="0" fillId="2" borderId="19" xfId="0" applyFill="1" applyBorder="1" applyAlignment="1">
      <alignment horizontal="left" vertical="center" wrapText="1"/>
    </xf>
    <xf numFmtId="167" fontId="0" fillId="2" borderId="15" xfId="1" applyNumberFormat="1" applyFont="1" applyFill="1" applyBorder="1" applyAlignment="1">
      <alignment horizontal="right" vertical="center" wrapText="1"/>
    </xf>
    <xf numFmtId="167" fontId="0" fillId="2" borderId="20" xfId="1" applyNumberFormat="1" applyFont="1" applyFill="1" applyBorder="1" applyAlignment="1">
      <alignment horizontal="right" vertical="center" wrapText="1"/>
    </xf>
    <xf numFmtId="0" fontId="0" fillId="2" borderId="18" xfId="0" applyFill="1" applyBorder="1" applyAlignment="1">
      <alignment horizontal="left" vertical="center" wrapText="1"/>
    </xf>
    <xf numFmtId="167" fontId="0" fillId="2" borderId="4" xfId="1" applyNumberFormat="1" applyFont="1" applyFill="1" applyBorder="1" applyAlignment="1">
      <alignment horizontal="right" vertical="center" wrapText="1"/>
    </xf>
    <xf numFmtId="167" fontId="0" fillId="2" borderId="26" xfId="1" applyNumberFormat="1" applyFont="1" applyFill="1" applyBorder="1" applyAlignment="1">
      <alignment horizontal="right" vertical="center" wrapText="1"/>
    </xf>
    <xf numFmtId="167" fontId="0" fillId="2" borderId="12" xfId="1" applyNumberFormat="1" applyFont="1" applyFill="1" applyBorder="1" applyAlignment="1">
      <alignment horizontal="right" vertical="center" wrapText="1"/>
    </xf>
    <xf numFmtId="167" fontId="0" fillId="2" borderId="27" xfId="1" applyNumberFormat="1" applyFont="1" applyFill="1" applyBorder="1" applyAlignment="1">
      <alignment horizontal="right" vertical="center" wrapText="1"/>
    </xf>
    <xf numFmtId="167" fontId="0" fillId="0" borderId="15" xfId="1" applyNumberFormat="1" applyFont="1" applyFill="1" applyBorder="1" applyAlignment="1">
      <alignment horizontal="right" vertical="center" wrapText="1"/>
    </xf>
    <xf numFmtId="167" fontId="0" fillId="0" borderId="20" xfId="1" applyNumberFormat="1" applyFont="1" applyFill="1" applyBorder="1" applyAlignment="1">
      <alignment horizontal="right" vertical="center" wrapText="1"/>
    </xf>
    <xf numFmtId="167" fontId="0" fillId="2" borderId="15" xfId="1" applyNumberFormat="1" applyFont="1" applyFill="1" applyBorder="1" applyAlignment="1">
      <alignment vertical="center" wrapText="1"/>
    </xf>
    <xf numFmtId="167" fontId="0" fillId="2" borderId="20" xfId="1" applyNumberFormat="1" applyFont="1" applyFill="1" applyBorder="1" applyAlignment="1">
      <alignment vertical="center" wrapText="1"/>
    </xf>
    <xf numFmtId="167" fontId="0" fillId="0" borderId="4" xfId="1" applyNumberFormat="1" applyFont="1" applyFill="1" applyBorder="1" applyAlignment="1">
      <alignment horizontal="right" vertical="center" wrapText="1"/>
    </xf>
    <xf numFmtId="0" fontId="8" fillId="0" borderId="14" xfId="0" applyFont="1" applyBorder="1" applyAlignment="1">
      <alignment horizontal="left" vertical="center" wrapText="1"/>
    </xf>
    <xf numFmtId="0" fontId="8" fillId="0" borderId="19" xfId="0" applyFont="1" applyBorder="1" applyAlignment="1">
      <alignment horizontal="left" vertical="center" wrapText="1"/>
    </xf>
    <xf numFmtId="0" fontId="0" fillId="2" borderId="28" xfId="0" applyFill="1" applyBorder="1" applyAlignment="1">
      <alignment vertical="center" wrapText="1"/>
    </xf>
    <xf numFmtId="0" fontId="0" fillId="2" borderId="13" xfId="0" applyFill="1" applyBorder="1" applyAlignment="1">
      <alignment vertical="center" wrapText="1"/>
    </xf>
    <xf numFmtId="0" fontId="0" fillId="2" borderId="29" xfId="0" applyFill="1" applyBorder="1" applyAlignment="1">
      <alignment vertical="center" wrapText="1"/>
    </xf>
    <xf numFmtId="0" fontId="0" fillId="2" borderId="14" xfId="0" applyFill="1" applyBorder="1" applyAlignment="1">
      <alignment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167" fontId="0" fillId="0" borderId="26" xfId="1" applyNumberFormat="1" applyFont="1" applyFill="1" applyBorder="1" applyAlignment="1">
      <alignment horizontal="right" vertical="center" wrapText="1"/>
    </xf>
    <xf numFmtId="167" fontId="0" fillId="0" borderId="12" xfId="1" applyNumberFormat="1" applyFont="1" applyFill="1" applyBorder="1" applyAlignment="1">
      <alignment horizontal="right" vertical="center" wrapText="1"/>
    </xf>
    <xf numFmtId="167" fontId="0" fillId="0" borderId="27" xfId="1" applyNumberFormat="1" applyFont="1" applyFill="1" applyBorder="1" applyAlignment="1">
      <alignment horizontal="right" vertical="center" wrapText="1"/>
    </xf>
    <xf numFmtId="167" fontId="0" fillId="0" borderId="15" xfId="1" applyNumberFormat="1" applyFont="1" applyFill="1" applyBorder="1" applyAlignment="1">
      <alignment vertical="center" wrapText="1"/>
    </xf>
    <xf numFmtId="167" fontId="0" fillId="0" borderId="20" xfId="1" applyNumberFormat="1" applyFont="1" applyFill="1" applyBorder="1" applyAlignment="1">
      <alignment vertical="center" wrapText="1"/>
    </xf>
    <xf numFmtId="167" fontId="0" fillId="2" borderId="4" xfId="1" applyNumberFormat="1" applyFont="1" applyFill="1" applyBorder="1" applyAlignment="1">
      <alignment vertical="center" wrapText="1"/>
    </xf>
    <xf numFmtId="167" fontId="0" fillId="0" borderId="4" xfId="1" applyNumberFormat="1" applyFont="1" applyFill="1" applyBorder="1" applyAlignment="1">
      <alignment vertical="center" wrapText="1"/>
    </xf>
    <xf numFmtId="167" fontId="0" fillId="2" borderId="26" xfId="1" applyNumberFormat="1" applyFont="1" applyFill="1" applyBorder="1" applyAlignment="1">
      <alignment vertical="center" wrapText="1"/>
    </xf>
    <xf numFmtId="167" fontId="0" fillId="2" borderId="12" xfId="1" applyNumberFormat="1" applyFont="1" applyFill="1" applyBorder="1" applyAlignment="1">
      <alignment vertical="center" wrapText="1"/>
    </xf>
    <xf numFmtId="167" fontId="0" fillId="2" borderId="27" xfId="1" applyNumberFormat="1" applyFont="1" applyFill="1" applyBorder="1" applyAlignment="1">
      <alignment vertical="center" wrapText="1"/>
    </xf>
    <xf numFmtId="0" fontId="2" fillId="8" borderId="37"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29" fillId="0" borderId="0" xfId="0" applyFont="1" applyAlignment="1">
      <alignment vertical="center" wrapText="1"/>
    </xf>
    <xf numFmtId="167" fontId="2" fillId="0" borderId="15" xfId="1" applyNumberFormat="1" applyFont="1" applyFill="1" applyBorder="1" applyAlignment="1">
      <alignment vertical="center" wrapText="1"/>
    </xf>
    <xf numFmtId="167" fontId="2" fillId="0" borderId="20" xfId="1" applyNumberFormat="1" applyFont="1" applyFill="1" applyBorder="1" applyAlignment="1">
      <alignment vertical="center" wrapText="1"/>
    </xf>
    <xf numFmtId="167" fontId="0" fillId="0" borderId="26" xfId="1" applyNumberFormat="1" applyFont="1" applyFill="1" applyBorder="1" applyAlignment="1">
      <alignment vertical="center" wrapText="1"/>
    </xf>
    <xf numFmtId="167" fontId="0" fillId="0" borderId="12" xfId="1" applyNumberFormat="1" applyFont="1" applyFill="1" applyBorder="1" applyAlignment="1">
      <alignment vertical="center" wrapText="1"/>
    </xf>
    <xf numFmtId="167" fontId="0" fillId="0" borderId="27" xfId="1" applyNumberFormat="1" applyFont="1" applyFill="1" applyBorder="1" applyAlignment="1">
      <alignment vertical="center" wrapText="1"/>
    </xf>
    <xf numFmtId="167" fontId="2" fillId="2" borderId="15" xfId="1" applyNumberFormat="1" applyFont="1" applyFill="1" applyBorder="1" applyAlignment="1">
      <alignment horizontal="right" vertical="center" wrapText="1"/>
    </xf>
    <xf numFmtId="167" fontId="2" fillId="2" borderId="20" xfId="1" applyNumberFormat="1" applyFont="1" applyFill="1" applyBorder="1" applyAlignment="1">
      <alignment horizontal="right" vertical="center" wrapText="1"/>
    </xf>
    <xf numFmtId="167" fontId="2" fillId="0" borderId="15" xfId="1" applyNumberFormat="1" applyFont="1" applyFill="1" applyBorder="1" applyAlignment="1">
      <alignment horizontal="right" vertical="center" wrapText="1"/>
    </xf>
    <xf numFmtId="167" fontId="2" fillId="0" borderId="20" xfId="1" applyNumberFormat="1" applyFont="1" applyFill="1" applyBorder="1" applyAlignment="1">
      <alignment horizontal="right" vertical="center" wrapText="1"/>
    </xf>
    <xf numFmtId="0" fontId="2" fillId="2" borderId="14"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5" fillId="10" borderId="31" xfId="0" applyFont="1" applyFill="1" applyBorder="1" applyAlignment="1">
      <alignment horizontal="center" vertical="center" wrapText="1"/>
    </xf>
    <xf numFmtId="0" fontId="2" fillId="11" borderId="36" xfId="0" applyFont="1" applyFill="1" applyBorder="1" applyAlignment="1">
      <alignment horizontal="center" vertical="center" wrapText="1"/>
    </xf>
    <xf numFmtId="0" fontId="2" fillId="11" borderId="30" xfId="0" applyFont="1" applyFill="1" applyBorder="1" applyAlignment="1">
      <alignment horizontal="center"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cellXfs>
  <cellStyles count="5">
    <cellStyle name="Comma" xfId="1" builtinId="3"/>
    <cellStyle name="Comma 10" xfId="4" xr:uid="{0D27A3CF-6300-4432-9F06-431A7085D1E2}"/>
    <cellStyle name="Comma 7" xfId="3" xr:uid="{A6B39881-9884-49D4-BA0D-6FCD2AC7BD4C}"/>
    <cellStyle name="Currency" xfId="2" builtinId="4"/>
    <cellStyle name="Normal" xfId="0" builtinId="0"/>
  </cellStyles>
  <dxfs count="0"/>
  <tableStyles count="0" defaultTableStyle="TableStyleMedium2" defaultPivotStyle="PivotStyleLight16"/>
  <colors>
    <mruColors>
      <color rgb="FFFFEBFF"/>
      <color rgb="FFFF99FF"/>
      <color rgb="FF990099"/>
      <color rgb="FFF28F7E"/>
      <color rgb="FF99FF66"/>
      <color rgb="FFE1F4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12639335</xdr:colOff>
      <xdr:row>0</xdr:row>
      <xdr:rowOff>11567</xdr:rowOff>
    </xdr:from>
    <xdr:to>
      <xdr:col>1</xdr:col>
      <xdr:colOff>13982626</xdr:colOff>
      <xdr:row>3</xdr:row>
      <xdr:rowOff>85046</xdr:rowOff>
    </xdr:to>
    <xdr:pic>
      <xdr:nvPicPr>
        <xdr:cNvPr id="3" name="Picture 2">
          <a:extLst>
            <a:ext uri="{FF2B5EF4-FFF2-40B4-BE49-F238E27FC236}">
              <a16:creationId xmlns:a16="http://schemas.microsoft.com/office/drawing/2014/main" id="{C150FAD8-478E-FB66-863D-06A3C87F5521}"/>
            </a:ext>
          </a:extLst>
        </xdr:cNvPr>
        <xdr:cNvPicPr>
          <a:picLocks noChangeAspect="1"/>
        </xdr:cNvPicPr>
      </xdr:nvPicPr>
      <xdr:blipFill>
        <a:blip xmlns:r="http://schemas.openxmlformats.org/officeDocument/2006/relationships" r:embed="rId1"/>
        <a:stretch>
          <a:fillRect/>
        </a:stretch>
      </xdr:blipFill>
      <xdr:spPr>
        <a:xfrm>
          <a:off x="12979514" y="11567"/>
          <a:ext cx="1343291" cy="532720"/>
        </a:xfrm>
        <a:prstGeom prst="rect">
          <a:avLst/>
        </a:prstGeom>
      </xdr:spPr>
    </xdr:pic>
    <xdr:clientData/>
  </xdr:twoCellAnchor>
  <xdr:twoCellAnchor>
    <xdr:from>
      <xdr:col>1</xdr:col>
      <xdr:colOff>569490</xdr:colOff>
      <xdr:row>5</xdr:row>
      <xdr:rowOff>84364</xdr:rowOff>
    </xdr:from>
    <xdr:to>
      <xdr:col>1</xdr:col>
      <xdr:colOff>11705714</xdr:colOff>
      <xdr:row>6</xdr:row>
      <xdr:rowOff>1001092</xdr:rowOff>
    </xdr:to>
    <xdr:grpSp>
      <xdr:nvGrpSpPr>
        <xdr:cNvPr id="11" name="Group 10">
          <a:extLst>
            <a:ext uri="{FF2B5EF4-FFF2-40B4-BE49-F238E27FC236}">
              <a16:creationId xmlns:a16="http://schemas.microsoft.com/office/drawing/2014/main" id="{2E50322F-440A-2B36-EC91-E9DFA4E0DFF9}"/>
            </a:ext>
          </a:extLst>
        </xdr:cNvPr>
        <xdr:cNvGrpSpPr/>
      </xdr:nvGrpSpPr>
      <xdr:grpSpPr>
        <a:xfrm>
          <a:off x="910952" y="1423256"/>
          <a:ext cx="11136224" cy="1060501"/>
          <a:chOff x="909669" y="1419565"/>
          <a:chExt cx="11136224" cy="1061304"/>
        </a:xfrm>
      </xdr:grpSpPr>
      <xdr:pic>
        <xdr:nvPicPr>
          <xdr:cNvPr id="4" name="Picture 3">
            <a:extLst>
              <a:ext uri="{FF2B5EF4-FFF2-40B4-BE49-F238E27FC236}">
                <a16:creationId xmlns:a16="http://schemas.microsoft.com/office/drawing/2014/main" id="{0739A13B-F59D-7A66-6E77-20F3C750950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383073" y="1814971"/>
            <a:ext cx="2983110" cy="625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4">
            <a:extLst>
              <a:ext uri="{FF2B5EF4-FFF2-40B4-BE49-F238E27FC236}">
                <a16:creationId xmlns:a16="http://schemas.microsoft.com/office/drawing/2014/main" id="{84112E5F-3F29-CB06-F2A1-2745EECA6B99}"/>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3625122" y="1816626"/>
            <a:ext cx="2877863" cy="589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6">
            <a:extLst>
              <a:ext uri="{FF2B5EF4-FFF2-40B4-BE49-F238E27FC236}">
                <a16:creationId xmlns:a16="http://schemas.microsoft.com/office/drawing/2014/main" id="{E3A96D6B-8F46-4C9C-9BB0-430877B6D86B}"/>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9062783" y="1795920"/>
            <a:ext cx="2983110" cy="684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7">
            <a:extLst>
              <a:ext uri="{FF2B5EF4-FFF2-40B4-BE49-F238E27FC236}">
                <a16:creationId xmlns:a16="http://schemas.microsoft.com/office/drawing/2014/main" id="{C590B88E-97C4-431A-A8A7-CFF75BF2D74E}"/>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909669" y="1683203"/>
            <a:ext cx="2877863" cy="733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TextBox 8">
            <a:extLst>
              <a:ext uri="{FF2B5EF4-FFF2-40B4-BE49-F238E27FC236}">
                <a16:creationId xmlns:a16="http://schemas.microsoft.com/office/drawing/2014/main" id="{F8887206-C2C0-70EE-9644-E960AA1D8603}"/>
              </a:ext>
            </a:extLst>
          </xdr:cNvPr>
          <xdr:cNvSpPr txBox="1"/>
        </xdr:nvSpPr>
        <xdr:spPr>
          <a:xfrm>
            <a:off x="1122589" y="1437254"/>
            <a:ext cx="5111183" cy="323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Environmental propserity</a:t>
            </a:r>
          </a:p>
        </xdr:txBody>
      </xdr:sp>
      <xdr:sp macro="" textlink="">
        <xdr:nvSpPr>
          <xdr:cNvPr id="10" name="TextBox 9">
            <a:extLst>
              <a:ext uri="{FF2B5EF4-FFF2-40B4-BE49-F238E27FC236}">
                <a16:creationId xmlns:a16="http://schemas.microsoft.com/office/drawing/2014/main" id="{0DD72535-B24A-446E-9EEB-AF58985524CF}"/>
              </a:ext>
            </a:extLst>
          </xdr:cNvPr>
          <xdr:cNvSpPr txBox="1"/>
        </xdr:nvSpPr>
        <xdr:spPr>
          <a:xfrm>
            <a:off x="6581775" y="1419565"/>
            <a:ext cx="5111183" cy="323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t>Social  propserity</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133409</xdr:colOff>
      <xdr:row>60</xdr:row>
      <xdr:rowOff>29550</xdr:rowOff>
    </xdr:from>
    <xdr:to>
      <xdr:col>29</xdr:col>
      <xdr:colOff>416339</xdr:colOff>
      <xdr:row>63</xdr:row>
      <xdr:rowOff>376725</xdr:rowOff>
    </xdr:to>
    <xdr:pic>
      <xdr:nvPicPr>
        <xdr:cNvPr id="2" name="Picture 1">
          <a:extLst>
            <a:ext uri="{FF2B5EF4-FFF2-40B4-BE49-F238E27FC236}">
              <a16:creationId xmlns:a16="http://schemas.microsoft.com/office/drawing/2014/main" id="{81A6DFDB-F80D-4189-E445-3BFF52D0A9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737037" y="45633391"/>
          <a:ext cx="4232319" cy="281309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0</xdr:colOff>
      <xdr:row>1</xdr:row>
      <xdr:rowOff>0</xdr:rowOff>
    </xdr:from>
    <xdr:ext cx="184731" cy="264560"/>
    <xdr:sp macro="" textlink="">
      <xdr:nvSpPr>
        <xdr:cNvPr id="5" name="TextBox 4">
          <a:extLst>
            <a:ext uri="{FF2B5EF4-FFF2-40B4-BE49-F238E27FC236}">
              <a16:creationId xmlns:a16="http://schemas.microsoft.com/office/drawing/2014/main" id="{BFB3E610-E120-07E9-1A57-00A5320EA8F4}"/>
            </a:ext>
          </a:extLst>
        </xdr:cNvPr>
        <xdr:cNvSpPr txBox="1"/>
      </xdr:nvSpPr>
      <xdr:spPr>
        <a:xfrm>
          <a:off x="12947355" y="3322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25E2-97DD-4DB2-8154-7D5D940D92A6}">
  <sheetPr>
    <tabColor rgb="FF92D050"/>
  </sheetPr>
  <dimension ref="A1:E40"/>
  <sheetViews>
    <sheetView tabSelected="1" zoomScale="106" zoomScaleNormal="106" workbookViewId="0">
      <selection activeCell="B15" sqref="B15"/>
    </sheetView>
  </sheetViews>
  <sheetFormatPr defaultColWidth="9.140625" defaultRowHeight="15"/>
  <cols>
    <col min="1" max="1" width="5.140625" style="207" customWidth="1"/>
    <col min="2" max="2" width="214.42578125" style="38" customWidth="1"/>
    <col min="3" max="16384" width="9.140625" style="207"/>
  </cols>
  <sheetData>
    <row r="1" spans="1:5" ht="4.5" customHeight="1"/>
    <row r="2" spans="1:5" ht="23.25">
      <c r="A2" s="207" t="s">
        <v>0</v>
      </c>
      <c r="B2" s="65" t="s">
        <v>1</v>
      </c>
    </row>
    <row r="3" spans="1:5" ht="8.25" customHeight="1">
      <c r="B3" s="208"/>
      <c r="E3" s="207" t="s">
        <v>0</v>
      </c>
    </row>
    <row r="4" spans="1:5" ht="18.75">
      <c r="B4" s="66" t="s">
        <v>2</v>
      </c>
    </row>
    <row r="5" spans="1:5" ht="50.25" customHeight="1">
      <c r="B5" s="206" t="s">
        <v>3</v>
      </c>
    </row>
    <row r="6" spans="1:5" ht="11.25" customHeight="1">
      <c r="B6" s="66"/>
    </row>
    <row r="7" spans="1:5" ht="79.5" customHeight="1">
      <c r="A7" s="207" t="s">
        <v>0</v>
      </c>
      <c r="B7" s="66"/>
      <c r="D7" s="207" t="s">
        <v>0</v>
      </c>
    </row>
    <row r="8" spans="1:5" ht="32.25" customHeight="1">
      <c r="B8" s="88" t="s">
        <v>4</v>
      </c>
    </row>
    <row r="9" spans="1:5" ht="8.25" customHeight="1">
      <c r="B9" s="88"/>
    </row>
    <row r="10" spans="1:5" ht="30">
      <c r="B10" s="88" t="s">
        <v>5</v>
      </c>
    </row>
    <row r="11" spans="1:5" ht="8.25" customHeight="1">
      <c r="B11" s="88"/>
    </row>
    <row r="12" spans="1:5" ht="30">
      <c r="B12" s="88" t="s">
        <v>6</v>
      </c>
    </row>
    <row r="13" spans="1:5" ht="8.25" customHeight="1">
      <c r="B13" s="88"/>
    </row>
    <row r="14" spans="1:5" ht="30">
      <c r="B14" s="88" t="s">
        <v>7</v>
      </c>
      <c r="C14" s="207" t="s">
        <v>0</v>
      </c>
    </row>
    <row r="15" spans="1:5">
      <c r="B15" s="88"/>
    </row>
    <row r="16" spans="1:5" ht="18.75">
      <c r="B16" s="66" t="s">
        <v>8</v>
      </c>
    </row>
    <row r="17" spans="2:2" ht="30" customHeight="1">
      <c r="B17" s="88" t="s">
        <v>9</v>
      </c>
    </row>
    <row r="18" spans="2:2">
      <c r="B18" s="209" t="s">
        <v>10</v>
      </c>
    </row>
    <row r="19" spans="2:2">
      <c r="B19" s="209" t="s">
        <v>11</v>
      </c>
    </row>
    <row r="20" spans="2:2">
      <c r="B20" s="209" t="s">
        <v>12</v>
      </c>
    </row>
    <row r="21" spans="2:2">
      <c r="B21" s="209" t="s">
        <v>13</v>
      </c>
    </row>
    <row r="22" spans="2:2">
      <c r="B22" s="209" t="s">
        <v>14</v>
      </c>
    </row>
    <row r="23" spans="2:2">
      <c r="B23" s="209" t="s">
        <v>15</v>
      </c>
    </row>
    <row r="24" spans="2:2">
      <c r="B24" s="209" t="s">
        <v>16</v>
      </c>
    </row>
    <row r="25" spans="2:2" ht="9" customHeight="1">
      <c r="B25" s="21"/>
    </row>
    <row r="26" spans="2:2" ht="30">
      <c r="B26" s="38" t="s">
        <v>17</v>
      </c>
    </row>
    <row r="27" spans="2:2" ht="7.5" customHeight="1">
      <c r="B27" s="21"/>
    </row>
    <row r="28" spans="2:2" ht="45">
      <c r="B28" s="88" t="s">
        <v>18</v>
      </c>
    </row>
    <row r="29" spans="2:2" ht="6.75" customHeight="1"/>
    <row r="30" spans="2:2" ht="30">
      <c r="B30" s="38" t="s">
        <v>19</v>
      </c>
    </row>
    <row r="31" spans="2:2" ht="9" customHeight="1"/>
    <row r="32" spans="2:2" ht="60">
      <c r="B32" s="205" t="s">
        <v>20</v>
      </c>
    </row>
    <row r="33" spans="2:2" ht="5.25" customHeight="1">
      <c r="B33" s="204"/>
    </row>
    <row r="34" spans="2:2" ht="60">
      <c r="B34" s="205" t="s">
        <v>21</v>
      </c>
    </row>
    <row r="36" spans="2:2" ht="30">
      <c r="B36" s="38" t="s">
        <v>22</v>
      </c>
    </row>
    <row r="38" spans="2:2">
      <c r="B38" s="88" t="s">
        <v>23</v>
      </c>
    </row>
    <row r="39" spans="2:2" ht="7.5" customHeight="1"/>
    <row r="40" spans="2:2" ht="29.25" customHeight="1">
      <c r="B40" s="38" t="s">
        <v>24</v>
      </c>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6E91B-09BE-43BD-A826-9E3AEA9F7218}">
  <sheetPr>
    <tabColor theme="9" tint="0.39997558519241921"/>
  </sheetPr>
  <dimension ref="A1:CG150"/>
  <sheetViews>
    <sheetView zoomScale="84" zoomScaleNormal="84" workbookViewId="0">
      <pane xSplit="3" ySplit="3" topLeftCell="D4" activePane="bottomRight" state="frozen"/>
      <selection pane="topRight" activeCell="F1" sqref="F1"/>
      <selection pane="bottomLeft" activeCell="C4" sqref="C4"/>
      <selection pane="bottomRight" activeCell="A2" sqref="A2"/>
    </sheetView>
  </sheetViews>
  <sheetFormatPr defaultColWidth="9.140625" defaultRowHeight="15" customHeight="1"/>
  <cols>
    <col min="1" max="1" width="21.28515625" style="1" customWidth="1"/>
    <col min="2" max="2" width="22.7109375" style="52" customWidth="1"/>
    <col min="3" max="3" width="18.85546875" style="1" customWidth="1"/>
    <col min="4" max="4" width="13.42578125" style="1" customWidth="1"/>
    <col min="5" max="5" width="14.7109375" style="1" customWidth="1"/>
    <col min="6" max="6" width="54.140625" style="1" customWidth="1"/>
    <col min="7" max="7" width="24.42578125" style="6" customWidth="1"/>
    <col min="8" max="8" width="18.7109375" style="1" customWidth="1"/>
    <col min="9" max="10" width="17.42578125" style="1" customWidth="1"/>
    <col min="11" max="11" width="18.85546875" style="6" customWidth="1"/>
    <col min="12" max="12" width="16.7109375" style="41" customWidth="1"/>
    <col min="13" max="13" width="15.42578125" style="41" customWidth="1"/>
    <col min="14" max="14" width="48.42578125" style="1" customWidth="1"/>
    <col min="15" max="15" width="19.7109375" style="6" customWidth="1"/>
    <col min="16" max="16" width="2.42578125" style="21" customWidth="1"/>
    <col min="17" max="17" width="21.7109375" style="1" customWidth="1"/>
    <col min="18" max="18" width="23.42578125" style="1" customWidth="1"/>
    <col min="19" max="19" width="28.140625" style="1" customWidth="1"/>
    <col min="20" max="20" width="2.42578125" style="21" customWidth="1"/>
    <col min="21" max="21" width="32" style="1" customWidth="1"/>
    <col min="22" max="22" width="25.42578125" style="1" customWidth="1"/>
    <col min="23" max="23" width="24.85546875" style="1" customWidth="1"/>
    <col min="24" max="24" width="23.42578125" style="21" customWidth="1"/>
    <col min="25" max="25" width="9.140625" style="21"/>
    <col min="26" max="26" width="14" style="21" customWidth="1"/>
    <col min="27" max="27" width="18.140625" style="21" customWidth="1"/>
    <col min="28" max="85" width="9.140625" style="21"/>
    <col min="86" max="16384" width="9.140625" style="1"/>
  </cols>
  <sheetData>
    <row r="1" spans="1:85" ht="64.5" customHeight="1">
      <c r="A1" s="185" t="s">
        <v>25</v>
      </c>
      <c r="B1" s="238"/>
      <c r="C1" s="184"/>
      <c r="D1" s="123"/>
      <c r="E1" s="21"/>
      <c r="F1" s="21"/>
      <c r="G1" s="213"/>
      <c r="H1" s="21" t="s">
        <v>0</v>
      </c>
      <c r="I1" s="150"/>
      <c r="J1" s="311"/>
      <c r="K1" s="218"/>
      <c r="L1" s="29"/>
      <c r="M1" s="29"/>
      <c r="N1" s="150"/>
      <c r="O1" s="218"/>
      <c r="P1" s="150"/>
      <c r="Q1" s="215"/>
      <c r="R1" s="215"/>
      <c r="S1" s="212"/>
      <c r="U1" s="122"/>
      <c r="V1" s="124"/>
      <c r="W1" s="122"/>
    </row>
    <row r="2" spans="1:85" ht="37.5" customHeight="1">
      <c r="A2" s="196" t="s">
        <v>26</v>
      </c>
      <c r="B2" s="239"/>
      <c r="C2" s="197"/>
      <c r="D2" s="196"/>
      <c r="E2" s="197"/>
      <c r="F2" s="197"/>
      <c r="G2" s="198"/>
      <c r="H2" s="200" t="s">
        <v>27</v>
      </c>
      <c r="I2" s="201"/>
      <c r="J2" s="201"/>
      <c r="K2" s="219"/>
      <c r="L2" s="202" t="s">
        <v>28</v>
      </c>
      <c r="M2" s="203"/>
      <c r="N2" s="203"/>
      <c r="O2" s="255"/>
      <c r="Q2" s="338" t="s">
        <v>29</v>
      </c>
      <c r="R2" s="338"/>
      <c r="S2" s="339"/>
      <c r="U2" s="199" t="s">
        <v>30</v>
      </c>
      <c r="V2" s="333" t="s">
        <v>31</v>
      </c>
      <c r="W2" s="333"/>
      <c r="X2" s="334"/>
    </row>
    <row r="3" spans="1:85" s="193" customFormat="1" ht="77.099999999999994" customHeight="1">
      <c r="A3" s="188" t="s">
        <v>32</v>
      </c>
      <c r="B3" s="240" t="s">
        <v>33</v>
      </c>
      <c r="C3" s="188" t="s">
        <v>34</v>
      </c>
      <c r="D3" s="188" t="s">
        <v>35</v>
      </c>
      <c r="E3" s="188" t="s">
        <v>36</v>
      </c>
      <c r="F3" s="188" t="s">
        <v>37</v>
      </c>
      <c r="G3" s="195" t="s">
        <v>38</v>
      </c>
      <c r="H3" s="194" t="s">
        <v>39</v>
      </c>
      <c r="I3" s="194" t="s">
        <v>40</v>
      </c>
      <c r="J3" s="194" t="s">
        <v>41</v>
      </c>
      <c r="K3" s="220" t="s">
        <v>42</v>
      </c>
      <c r="L3" s="190" t="s">
        <v>43</v>
      </c>
      <c r="M3" s="190" t="s">
        <v>44</v>
      </c>
      <c r="N3" s="191" t="s">
        <v>45</v>
      </c>
      <c r="O3" s="256" t="s">
        <v>46</v>
      </c>
      <c r="P3" s="332"/>
      <c r="Q3" s="59" t="s">
        <v>47</v>
      </c>
      <c r="R3" s="59" t="s">
        <v>48</v>
      </c>
      <c r="S3" s="59" t="s">
        <v>49</v>
      </c>
      <c r="T3" s="192"/>
      <c r="U3" s="189" t="s">
        <v>32</v>
      </c>
      <c r="V3" s="59" t="s">
        <v>50</v>
      </c>
      <c r="W3" s="59" t="s">
        <v>51</v>
      </c>
      <c r="X3" s="59" t="s">
        <v>52</v>
      </c>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332"/>
      <c r="BW3" s="332"/>
      <c r="BX3" s="332"/>
      <c r="BY3" s="332"/>
      <c r="BZ3" s="332"/>
      <c r="CA3" s="332"/>
      <c r="CB3" s="332"/>
      <c r="CC3" s="332"/>
      <c r="CD3" s="332"/>
      <c r="CE3" s="332"/>
      <c r="CF3" s="332"/>
      <c r="CG3" s="332"/>
    </row>
    <row r="4" spans="1:85" s="21" customFormat="1" ht="21">
      <c r="A4" s="131" t="s">
        <v>53</v>
      </c>
      <c r="B4" s="88"/>
      <c r="G4" s="7"/>
      <c r="H4" s="130"/>
      <c r="I4" s="130"/>
      <c r="J4" s="130"/>
      <c r="K4" s="221"/>
      <c r="L4" s="29"/>
      <c r="M4" s="29"/>
      <c r="O4" s="7"/>
      <c r="Q4" s="29"/>
      <c r="R4" s="29"/>
      <c r="S4" s="29"/>
    </row>
    <row r="5" spans="1:85" ht="88.5" customHeight="1">
      <c r="A5" s="70" t="s">
        <v>54</v>
      </c>
      <c r="B5" s="241" t="s">
        <v>55</v>
      </c>
      <c r="C5" s="11" t="s">
        <v>56</v>
      </c>
      <c r="D5" s="27" t="s">
        <v>57</v>
      </c>
      <c r="E5" s="12" t="s">
        <v>58</v>
      </c>
      <c r="F5" s="12" t="s">
        <v>59</v>
      </c>
      <c r="G5" s="67" t="s">
        <v>60</v>
      </c>
      <c r="H5" s="32">
        <f>1131-10</f>
        <v>1121</v>
      </c>
      <c r="I5" s="32">
        <f>1131-10</f>
        <v>1121</v>
      </c>
      <c r="J5" s="56">
        <v>1122</v>
      </c>
      <c r="K5" s="222" t="s">
        <v>61</v>
      </c>
      <c r="L5" s="39">
        <v>694998</v>
      </c>
      <c r="M5" s="2" t="s">
        <v>62</v>
      </c>
      <c r="N5" s="2" t="s">
        <v>63</v>
      </c>
      <c r="O5" s="5" t="s">
        <v>64</v>
      </c>
      <c r="Q5" s="30">
        <f>L5*H5</f>
        <v>779092758</v>
      </c>
      <c r="R5" s="30">
        <f>L5*I5</f>
        <v>779092758</v>
      </c>
      <c r="S5" s="30">
        <f>J5*L5</f>
        <v>779787756</v>
      </c>
      <c r="U5" s="187" t="str">
        <f>A5</f>
        <v xml:space="preserve">Returning treated water to the environment </v>
      </c>
      <c r="V5" s="30">
        <f>Q5+Q6</f>
        <v>781206810.54208052</v>
      </c>
      <c r="W5" s="30">
        <f>R5+R6</f>
        <v>781206810.54208052</v>
      </c>
      <c r="X5" s="30">
        <f>SUM(S5:S6)</f>
        <v>781056187.52524829</v>
      </c>
    </row>
    <row r="6" spans="1:85" ht="95.25" customHeight="1">
      <c r="A6" s="71"/>
      <c r="B6" s="242" t="s">
        <v>65</v>
      </c>
      <c r="C6" s="11" t="s">
        <v>66</v>
      </c>
      <c r="D6" s="12" t="s">
        <v>57</v>
      </c>
      <c r="E6" s="12" t="s">
        <v>58</v>
      </c>
      <c r="F6" s="12" t="str">
        <f>F10</f>
        <v xml:space="preserve">Total number of Water Recycling Centres classed as Failing Works, i.e. they have exceeded stated number of lower tier failures or have had an upper tier failure on quality parameters.  </v>
      </c>
      <c r="G6" s="67" t="s">
        <v>67</v>
      </c>
      <c r="H6" s="32">
        <f>H10</f>
        <v>10</v>
      </c>
      <c r="I6" s="32">
        <f>I10</f>
        <v>10</v>
      </c>
      <c r="J6" s="56">
        <f>J10</f>
        <v>6</v>
      </c>
      <c r="K6" s="222" t="str">
        <f>K10</f>
        <v>High</v>
      </c>
      <c r="L6" s="39">
        <f>L5+L10</f>
        <v>211405.254208047</v>
      </c>
      <c r="M6" s="2" t="s">
        <v>68</v>
      </c>
      <c r="N6" s="2" t="s">
        <v>69</v>
      </c>
      <c r="O6" s="5" t="s">
        <v>64</v>
      </c>
      <c r="Q6" s="30">
        <f>L6*H6</f>
        <v>2114052.5420804699</v>
      </c>
      <c r="R6" s="30">
        <f>L6*I6</f>
        <v>2114052.5420804699</v>
      </c>
      <c r="S6" s="30">
        <f>J6*L6</f>
        <v>1268431.5252482821</v>
      </c>
      <c r="U6" s="24" t="s">
        <v>70</v>
      </c>
      <c r="V6" s="126"/>
      <c r="W6" s="126"/>
      <c r="X6" s="126"/>
    </row>
    <row r="7" spans="1:85" s="21" customFormat="1">
      <c r="B7" s="88"/>
      <c r="G7" s="7"/>
      <c r="H7" s="130"/>
      <c r="I7" s="130"/>
      <c r="J7" s="130"/>
      <c r="K7" s="221"/>
      <c r="L7" s="29"/>
      <c r="M7" s="29"/>
      <c r="O7" s="7"/>
      <c r="Q7" s="29"/>
      <c r="R7" s="29"/>
      <c r="S7" s="29"/>
    </row>
    <row r="8" spans="1:85" ht="88.5" customHeight="1">
      <c r="A8" s="33" t="s">
        <v>71</v>
      </c>
      <c r="B8" s="242" t="s">
        <v>72</v>
      </c>
      <c r="C8" s="11" t="s">
        <v>73</v>
      </c>
      <c r="D8" s="12" t="s">
        <v>74</v>
      </c>
      <c r="E8" s="12" t="s">
        <v>58</v>
      </c>
      <c r="F8" s="12" t="s">
        <v>75</v>
      </c>
      <c r="G8" s="67" t="s">
        <v>76</v>
      </c>
      <c r="H8" s="16">
        <v>2</v>
      </c>
      <c r="I8" s="16">
        <v>3</v>
      </c>
      <c r="J8" s="315">
        <v>0</v>
      </c>
      <c r="K8" s="222" t="s">
        <v>61</v>
      </c>
      <c r="L8" s="39">
        <v>-483592.745791953</v>
      </c>
      <c r="M8" s="2" t="s">
        <v>68</v>
      </c>
      <c r="N8" s="2" t="s">
        <v>77</v>
      </c>
      <c r="O8" s="5" t="s">
        <v>78</v>
      </c>
      <c r="Q8" s="30">
        <f>L8*H8</f>
        <v>-967185.491583906</v>
      </c>
      <c r="R8" s="30">
        <f>L8*I8</f>
        <v>-1450778.2373758589</v>
      </c>
      <c r="S8" s="30">
        <f>L8*J8</f>
        <v>0</v>
      </c>
      <c r="U8" s="33" t="str">
        <f>A8</f>
        <v>Water treatment works compliance failures</v>
      </c>
      <c r="V8" s="30">
        <f>Q8</f>
        <v>-967185.491583906</v>
      </c>
      <c r="W8" s="30">
        <f>R8</f>
        <v>-1450778.2373758589</v>
      </c>
      <c r="X8" s="30">
        <f>S8</f>
        <v>0</v>
      </c>
    </row>
    <row r="9" spans="1:85" s="21" customFormat="1">
      <c r="A9" s="34"/>
      <c r="B9" s="88"/>
      <c r="G9" s="7"/>
      <c r="H9" s="128"/>
      <c r="I9" s="128"/>
      <c r="J9" s="128"/>
      <c r="K9" s="223"/>
      <c r="L9" s="29"/>
      <c r="M9" s="29"/>
      <c r="O9" s="7"/>
      <c r="Q9" s="29"/>
      <c r="R9" s="29"/>
      <c r="S9" s="29"/>
      <c r="U9" s="34"/>
      <c r="V9" s="34"/>
      <c r="W9" s="34"/>
      <c r="X9" s="34"/>
    </row>
    <row r="10" spans="1:85" ht="79.5" customHeight="1">
      <c r="A10" s="35" t="s">
        <v>79</v>
      </c>
      <c r="B10" s="319" t="s">
        <v>80</v>
      </c>
      <c r="C10" s="23" t="s">
        <v>66</v>
      </c>
      <c r="D10" s="12" t="s">
        <v>74</v>
      </c>
      <c r="E10" s="12" t="s">
        <v>58</v>
      </c>
      <c r="F10" s="12" t="s">
        <v>81</v>
      </c>
      <c r="G10" s="67" t="s">
        <v>67</v>
      </c>
      <c r="H10" s="32">
        <v>10</v>
      </c>
      <c r="I10" s="32">
        <v>10</v>
      </c>
      <c r="J10" s="48">
        <v>6</v>
      </c>
      <c r="K10" s="222" t="s">
        <v>61</v>
      </c>
      <c r="L10" s="39">
        <v>-483592.745791953</v>
      </c>
      <c r="M10" s="2" t="s">
        <v>82</v>
      </c>
      <c r="N10" s="2" t="s">
        <v>83</v>
      </c>
      <c r="O10" s="5" t="s">
        <v>61</v>
      </c>
      <c r="Q10" s="30">
        <f>L10*H10</f>
        <v>-4835927.4579195296</v>
      </c>
      <c r="R10" s="30">
        <f>L10*I10</f>
        <v>-4835927.4579195296</v>
      </c>
      <c r="S10" s="30">
        <f>J10*L10</f>
        <v>-2901556.4747517179</v>
      </c>
      <c r="U10" s="33" t="str">
        <f>A10</f>
        <v>Water recycling centres quality standards compliance failures</v>
      </c>
      <c r="V10" s="30">
        <f>Q10</f>
        <v>-4835927.4579195296</v>
      </c>
      <c r="W10" s="30">
        <f>R10</f>
        <v>-4835927.4579195296</v>
      </c>
      <c r="X10" s="30">
        <f>S10</f>
        <v>-2901556.4747517179</v>
      </c>
    </row>
    <row r="11" spans="1:85">
      <c r="A11" s="286"/>
      <c r="B11" s="287"/>
      <c r="C11" s="4"/>
      <c r="D11" s="2"/>
      <c r="E11" s="2"/>
      <c r="F11" s="2"/>
      <c r="G11" s="5"/>
      <c r="H11" s="288"/>
      <c r="I11" s="288"/>
      <c r="J11" s="289"/>
      <c r="K11" s="290"/>
      <c r="L11" s="291"/>
      <c r="M11" s="2"/>
      <c r="N11" s="2"/>
      <c r="O11" s="5"/>
      <c r="P11" s="1"/>
      <c r="Q11" s="292"/>
      <c r="R11" s="292"/>
      <c r="S11" s="292"/>
      <c r="T11" s="1"/>
      <c r="U11" s="8"/>
      <c r="V11" s="13"/>
      <c r="W11" s="13"/>
      <c r="X11" s="13"/>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row>
    <row r="12" spans="1:85" ht="148.5" customHeight="1">
      <c r="A12" s="33" t="s">
        <v>84</v>
      </c>
      <c r="B12" s="335" t="s">
        <v>85</v>
      </c>
      <c r="C12" s="11" t="s">
        <v>86</v>
      </c>
      <c r="D12" s="12" t="s">
        <v>74</v>
      </c>
      <c r="E12" s="12" t="s">
        <v>58</v>
      </c>
      <c r="F12" s="12" t="s">
        <v>87</v>
      </c>
      <c r="G12" s="67" t="s">
        <v>88</v>
      </c>
      <c r="H12" s="32">
        <v>26</v>
      </c>
      <c r="I12" s="32">
        <v>37</v>
      </c>
      <c r="J12" s="32">
        <v>116</v>
      </c>
      <c r="K12" s="224" t="s">
        <v>61</v>
      </c>
      <c r="L12" s="39">
        <v>-3424</v>
      </c>
      <c r="M12" s="2" t="s">
        <v>82</v>
      </c>
      <c r="N12" s="2" t="s">
        <v>89</v>
      </c>
      <c r="O12" s="5" t="s">
        <v>90</v>
      </c>
      <c r="Q12" s="30">
        <f>L12*H12</f>
        <v>-89024</v>
      </c>
      <c r="R12" s="30">
        <f>L12*I12</f>
        <v>-126688</v>
      </c>
      <c r="S12" s="30">
        <f>J12*L12</f>
        <v>-397184</v>
      </c>
      <c r="U12" s="33" t="str">
        <f>A12</f>
        <v>Water recycling centres volumetric standards compliance failures</v>
      </c>
      <c r="V12" s="30">
        <f>SUBTOTAL(9,Q12:Q14)</f>
        <v>-10297994.4588167</v>
      </c>
      <c r="W12" s="30">
        <f>SUBTOTAL(9,R12:R14)</f>
        <v>-15142013.263324205</v>
      </c>
      <c r="X12" s="30">
        <f>SUBTOTAL(9,S12:S14)</f>
        <v>-21834410.822456911</v>
      </c>
    </row>
    <row r="13" spans="1:85" ht="83.25" customHeight="1">
      <c r="A13" s="87"/>
      <c r="B13" s="336"/>
      <c r="C13" s="11" t="s">
        <v>91</v>
      </c>
      <c r="D13" s="12" t="s">
        <v>74</v>
      </c>
      <c r="E13" s="12" t="s">
        <v>58</v>
      </c>
      <c r="F13" s="12" t="s">
        <v>92</v>
      </c>
      <c r="G13" s="67" t="s">
        <v>88</v>
      </c>
      <c r="H13" s="32">
        <v>27</v>
      </c>
      <c r="I13" s="32">
        <v>36</v>
      </c>
      <c r="J13" s="32">
        <v>54</v>
      </c>
      <c r="K13" s="224" t="s">
        <v>61</v>
      </c>
      <c r="L13" s="39">
        <v>-356772.30884070601</v>
      </c>
      <c r="M13" s="2" t="s">
        <v>82</v>
      </c>
      <c r="N13" s="2" t="s">
        <v>83</v>
      </c>
      <c r="O13" s="5" t="s">
        <v>61</v>
      </c>
      <c r="Q13" s="30">
        <f>L13*H13</f>
        <v>-9632852.3386990614</v>
      </c>
      <c r="R13" s="30">
        <f>L13*I13</f>
        <v>-12843803.118265416</v>
      </c>
      <c r="S13" s="30">
        <f>J13*L13</f>
        <v>-19265704.677398123</v>
      </c>
      <c r="U13" s="40" t="s">
        <v>93</v>
      </c>
      <c r="V13" s="34"/>
      <c r="W13" s="34"/>
      <c r="X13" s="34"/>
    </row>
    <row r="14" spans="1:85" ht="285">
      <c r="A14" s="36"/>
      <c r="B14" s="337"/>
      <c r="C14" s="11" t="s">
        <v>94</v>
      </c>
      <c r="D14" s="12" t="s">
        <v>74</v>
      </c>
      <c r="E14" s="12" t="s">
        <v>58</v>
      </c>
      <c r="F14" s="12" t="s">
        <v>95</v>
      </c>
      <c r="G14" s="67" t="s">
        <v>88</v>
      </c>
      <c r="H14" s="32">
        <f>(15-2)*0.1</f>
        <v>1.3</v>
      </c>
      <c r="I14" s="56">
        <f>(84-35)*0.1</f>
        <v>4.9000000000000004</v>
      </c>
      <c r="J14" s="56">
        <f>(100-51)*0.1</f>
        <v>4.9000000000000004</v>
      </c>
      <c r="K14" s="222" t="s">
        <v>96</v>
      </c>
      <c r="L14" s="39">
        <v>-443167.78470587498</v>
      </c>
      <c r="M14" s="2" t="s">
        <v>82</v>
      </c>
      <c r="N14" s="2" t="s">
        <v>83</v>
      </c>
      <c r="O14" s="5" t="s">
        <v>61</v>
      </c>
      <c r="Q14" s="30">
        <f>L14*H14</f>
        <v>-576118.12011763745</v>
      </c>
      <c r="R14" s="30">
        <f>L14*I14</f>
        <v>-2171522.1450587874</v>
      </c>
      <c r="S14" s="30">
        <f>J14*L14</f>
        <v>-2171522.1450587874</v>
      </c>
      <c r="U14" s="24"/>
      <c r="V14" s="34"/>
      <c r="W14" s="34"/>
      <c r="X14" s="34"/>
    </row>
    <row r="15" spans="1:85" s="21" customFormat="1">
      <c r="A15" s="36"/>
      <c r="B15" s="243"/>
      <c r="C15" s="132"/>
      <c r="D15" s="133"/>
      <c r="E15" s="133"/>
      <c r="F15" s="22"/>
      <c r="G15" s="134"/>
      <c r="H15" s="136"/>
      <c r="I15" s="137"/>
      <c r="J15" s="137"/>
      <c r="K15" s="225"/>
      <c r="L15" s="138"/>
      <c r="M15" s="20"/>
      <c r="N15" s="20"/>
      <c r="O15" s="69"/>
      <c r="Q15" s="139"/>
      <c r="R15" s="139"/>
      <c r="S15" s="139"/>
      <c r="U15" s="24"/>
      <c r="V15" s="34"/>
      <c r="W15" s="34"/>
      <c r="X15" s="34"/>
    </row>
    <row r="16" spans="1:85" ht="150">
      <c r="A16" s="33" t="s">
        <v>97</v>
      </c>
      <c r="B16" s="335" t="s">
        <v>98</v>
      </c>
      <c r="C16" s="10" t="s">
        <v>99</v>
      </c>
      <c r="D16" s="12" t="s">
        <v>74</v>
      </c>
      <c r="E16" s="9" t="s">
        <v>58</v>
      </c>
      <c r="F16" s="17" t="s">
        <v>100</v>
      </c>
      <c r="G16" s="67" t="s">
        <v>101</v>
      </c>
      <c r="H16" s="42">
        <v>0</v>
      </c>
      <c r="I16" s="42">
        <v>0</v>
      </c>
      <c r="J16" s="42">
        <v>1</v>
      </c>
      <c r="K16" s="222" t="s">
        <v>61</v>
      </c>
      <c r="L16" s="39">
        <v>-394783.2667719</v>
      </c>
      <c r="M16" s="2" t="s">
        <v>102</v>
      </c>
      <c r="N16" s="2" t="s">
        <v>83</v>
      </c>
      <c r="O16" s="5" t="s">
        <v>61</v>
      </c>
      <c r="Q16" s="30">
        <f>L16*H16</f>
        <v>0</v>
      </c>
      <c r="R16" s="30">
        <f>L16*I16</f>
        <v>0</v>
      </c>
      <c r="S16" s="30">
        <f>J16*L16</f>
        <v>-394783.2667719</v>
      </c>
      <c r="U16" s="93" t="str">
        <f>A16</f>
        <v>Pollutions</v>
      </c>
      <c r="V16" s="30">
        <f>SUM(Q16:Q18)</f>
        <v>-34471947.931112714</v>
      </c>
      <c r="W16" s="30">
        <f>SUM(R16:R18)</f>
        <v>-37258457.169603303</v>
      </c>
      <c r="X16" s="30">
        <f>SUM(S16:S18)</f>
        <v>-52509115.307516314</v>
      </c>
    </row>
    <row r="17" spans="1:24" ht="127.5" customHeight="1">
      <c r="A17" s="140"/>
      <c r="B17" s="336"/>
      <c r="C17" s="10" t="s">
        <v>103</v>
      </c>
      <c r="D17" s="12" t="s">
        <v>74</v>
      </c>
      <c r="E17" s="12" t="s">
        <v>58</v>
      </c>
      <c r="F17" s="17" t="s">
        <v>104</v>
      </c>
      <c r="G17" s="67" t="s">
        <v>101</v>
      </c>
      <c r="H17" s="16">
        <v>11</v>
      </c>
      <c r="I17" s="16">
        <v>11</v>
      </c>
      <c r="J17" s="16">
        <v>6</v>
      </c>
      <c r="K17" s="222" t="s">
        <v>61</v>
      </c>
      <c r="L17" s="39">
        <v>-201158.62036106101</v>
      </c>
      <c r="M17" s="2" t="s">
        <v>102</v>
      </c>
      <c r="N17" s="2" t="s">
        <v>83</v>
      </c>
      <c r="O17" s="5" t="s">
        <v>61</v>
      </c>
      <c r="Q17" s="30">
        <f>L17*H17</f>
        <v>-2212744.8239716711</v>
      </c>
      <c r="R17" s="30">
        <f>L17*I17</f>
        <v>-2212744.8239716711</v>
      </c>
      <c r="S17" s="30">
        <f>J17*L17</f>
        <v>-1206951.7221663659</v>
      </c>
      <c r="U17" s="40" t="s">
        <v>93</v>
      </c>
      <c r="V17" s="21"/>
      <c r="W17" s="21"/>
    </row>
    <row r="18" spans="1:24" ht="150">
      <c r="A18" s="43"/>
      <c r="B18" s="337"/>
      <c r="C18" s="10" t="s">
        <v>105</v>
      </c>
      <c r="D18" s="12" t="s">
        <v>74</v>
      </c>
      <c r="E18" s="12" t="s">
        <v>58</v>
      </c>
      <c r="F18" s="17" t="s">
        <v>106</v>
      </c>
      <c r="G18" s="67" t="s">
        <v>101</v>
      </c>
      <c r="H18" s="16">
        <v>301</v>
      </c>
      <c r="I18" s="16">
        <v>327</v>
      </c>
      <c r="J18" s="16">
        <v>475</v>
      </c>
      <c r="K18" s="222" t="s">
        <v>61</v>
      </c>
      <c r="L18" s="39">
        <v>-107173.432249638</v>
      </c>
      <c r="M18" s="2" t="s">
        <v>102</v>
      </c>
      <c r="N18" s="2" t="s">
        <v>83</v>
      </c>
      <c r="O18" s="5" t="s">
        <v>61</v>
      </c>
      <c r="Q18" s="30">
        <f>L18*H18</f>
        <v>-32259203.10714104</v>
      </c>
      <c r="R18" s="30">
        <f>L18*I18</f>
        <v>-35045712.345631629</v>
      </c>
      <c r="S18" s="30">
        <f>J18*L18</f>
        <v>-50907380.31857805</v>
      </c>
      <c r="U18" s="20"/>
      <c r="V18" s="21"/>
      <c r="W18" s="21"/>
    </row>
    <row r="19" spans="1:24" s="21" customFormat="1">
      <c r="B19" s="244"/>
      <c r="C19" s="28"/>
      <c r="D19" s="28"/>
      <c r="E19" s="28"/>
      <c r="F19" s="28"/>
      <c r="G19" s="69"/>
      <c r="H19" s="144"/>
      <c r="I19" s="144"/>
      <c r="J19" s="144"/>
      <c r="K19" s="226"/>
      <c r="L19" s="142"/>
      <c r="M19" s="28"/>
      <c r="N19" s="28"/>
      <c r="O19" s="68"/>
      <c r="Q19" s="145"/>
      <c r="R19" s="145"/>
      <c r="S19" s="145"/>
      <c r="U19" s="146"/>
    </row>
    <row r="20" spans="1:24" ht="99.75" customHeight="1">
      <c r="A20" s="33" t="s">
        <v>107</v>
      </c>
      <c r="B20" s="340" t="s">
        <v>108</v>
      </c>
      <c r="C20" s="11" t="s">
        <v>109</v>
      </c>
      <c r="D20" s="12" t="s">
        <v>74</v>
      </c>
      <c r="E20" s="12" t="s">
        <v>58</v>
      </c>
      <c r="F20" s="12" t="s">
        <v>110</v>
      </c>
      <c r="G20" s="67" t="s">
        <v>111</v>
      </c>
      <c r="H20" s="56">
        <v>1</v>
      </c>
      <c r="I20" s="16">
        <v>1</v>
      </c>
      <c r="J20" s="42">
        <v>0</v>
      </c>
      <c r="K20" s="227" t="s">
        <v>61</v>
      </c>
      <c r="L20" s="39">
        <v>-2061.0275432622798</v>
      </c>
      <c r="M20" s="4" t="s">
        <v>112</v>
      </c>
      <c r="N20" s="2" t="s">
        <v>83</v>
      </c>
      <c r="O20" s="5" t="s">
        <v>61</v>
      </c>
      <c r="Q20" s="30">
        <f>L20*H20</f>
        <v>-2061.0275432622798</v>
      </c>
      <c r="R20" s="30">
        <f>L20*I20</f>
        <v>-2061.0275432622798</v>
      </c>
      <c r="S20" s="30">
        <f>J20*L20</f>
        <v>0</v>
      </c>
      <c r="U20" s="93" t="str">
        <f>A20</f>
        <v>Abstraction</v>
      </c>
      <c r="V20" s="30">
        <f>SUM(Q20:Q22)</f>
        <v>-22893308.753570661</v>
      </c>
      <c r="W20" s="30">
        <f>SUM(R20:R22)</f>
        <v>-21323038.364529561</v>
      </c>
      <c r="X20" s="30">
        <f>SUM(S20:S22)</f>
        <v>-21317858.240000002</v>
      </c>
    </row>
    <row r="21" spans="1:24" ht="96.75" customHeight="1">
      <c r="A21" s="140"/>
      <c r="B21" s="342"/>
      <c r="C21" s="11" t="s">
        <v>113</v>
      </c>
      <c r="D21" s="12" t="s">
        <v>74</v>
      </c>
      <c r="E21" s="12" t="s">
        <v>114</v>
      </c>
      <c r="F21" s="12" t="s">
        <v>115</v>
      </c>
      <c r="G21" s="67" t="s">
        <v>88</v>
      </c>
      <c r="H21" s="42">
        <v>0</v>
      </c>
      <c r="I21" s="42">
        <v>0</v>
      </c>
      <c r="J21" s="42">
        <v>0</v>
      </c>
      <c r="K21" s="227" t="s">
        <v>61</v>
      </c>
      <c r="L21" s="284">
        <v>-107173.432249638</v>
      </c>
      <c r="M21" s="4" t="s">
        <v>112</v>
      </c>
      <c r="N21" s="2" t="s">
        <v>83</v>
      </c>
      <c r="O21" s="5" t="s">
        <v>61</v>
      </c>
      <c r="Q21" s="30">
        <f>L21*H21</f>
        <v>0</v>
      </c>
      <c r="R21" s="30">
        <f>L21*I21</f>
        <v>0</v>
      </c>
      <c r="S21" s="30">
        <f>J21*L21</f>
        <v>0</v>
      </c>
      <c r="U21" s="8" t="s">
        <v>116</v>
      </c>
      <c r="V21" s="21"/>
      <c r="W21" s="21"/>
    </row>
    <row r="22" spans="1:24" ht="69.75" customHeight="1">
      <c r="A22" s="36"/>
      <c r="B22" s="245" t="s">
        <v>117</v>
      </c>
      <c r="C22" s="11" t="s">
        <v>118</v>
      </c>
      <c r="D22" s="12" t="s">
        <v>74</v>
      </c>
      <c r="E22" s="12" t="s">
        <v>114</v>
      </c>
      <c r="F22" s="12" t="s">
        <v>119</v>
      </c>
      <c r="G22" s="67" t="s">
        <v>120</v>
      </c>
      <c r="H22" s="16">
        <f>23485/365</f>
        <v>64.342465753424662</v>
      </c>
      <c r="I22" s="16">
        <f>21874/365</f>
        <v>59.92876712328767</v>
      </c>
      <c r="J22" s="16">
        <v>59.92</v>
      </c>
      <c r="K22" s="227" t="s">
        <v>61</v>
      </c>
      <c r="L22" s="284">
        <v>-355772</v>
      </c>
      <c r="M22" s="4" t="s">
        <v>121</v>
      </c>
      <c r="N22" s="2" t="s">
        <v>122</v>
      </c>
      <c r="O22" s="5" t="s">
        <v>90</v>
      </c>
      <c r="Q22" s="30">
        <f>L22*H22</f>
        <v>-22891247.726027399</v>
      </c>
      <c r="R22" s="30">
        <f>L22*I22</f>
        <v>-21320977.3369863</v>
      </c>
      <c r="S22" s="30">
        <f>J22*L22</f>
        <v>-21317858.240000002</v>
      </c>
      <c r="U22" s="8"/>
      <c r="V22" s="34"/>
      <c r="W22" s="34"/>
      <c r="X22" s="34"/>
    </row>
    <row r="23" spans="1:24" s="21" customFormat="1">
      <c r="A23" s="34"/>
      <c r="B23" s="246"/>
      <c r="G23" s="7"/>
      <c r="H23" s="148"/>
      <c r="I23" s="148"/>
      <c r="J23" s="148"/>
      <c r="K23" s="228"/>
      <c r="L23" s="142"/>
      <c r="O23" s="7"/>
      <c r="Q23" s="127"/>
      <c r="R23" s="127"/>
      <c r="S23" s="127"/>
      <c r="U23" s="34"/>
      <c r="V23" s="34"/>
      <c r="W23" s="34"/>
      <c r="X23" s="34"/>
    </row>
    <row r="24" spans="1:24" ht="82.5" customHeight="1">
      <c r="A24" s="33" t="s">
        <v>123</v>
      </c>
      <c r="B24" s="340" t="s">
        <v>124</v>
      </c>
      <c r="C24" s="11" t="s">
        <v>125</v>
      </c>
      <c r="D24" s="27" t="s">
        <v>57</v>
      </c>
      <c r="E24" s="12" t="s">
        <v>114</v>
      </c>
      <c r="F24" s="15" t="s">
        <v>126</v>
      </c>
      <c r="G24" s="67" t="s">
        <v>127</v>
      </c>
      <c r="H24" s="16">
        <v>5.7176000000000045</v>
      </c>
      <c r="I24" s="16">
        <v>173.66000000000003</v>
      </c>
      <c r="J24" s="16">
        <v>155.18</v>
      </c>
      <c r="K24" s="222" t="s">
        <v>61</v>
      </c>
      <c r="L24" s="39">
        <v>28000</v>
      </c>
      <c r="M24" s="2" t="s">
        <v>128</v>
      </c>
      <c r="N24" s="2" t="s">
        <v>129</v>
      </c>
      <c r="O24" s="5" t="s">
        <v>130</v>
      </c>
      <c r="Q24" s="30">
        <f>L24*H24</f>
        <v>160092.80000000013</v>
      </c>
      <c r="R24" s="30">
        <f>L24*I24</f>
        <v>4862480.0000000009</v>
      </c>
      <c r="S24" s="30">
        <f>J24*L24</f>
        <v>4345040</v>
      </c>
      <c r="U24" s="93" t="str">
        <f>A24</f>
        <v>Biodiversity</v>
      </c>
      <c r="V24" s="30">
        <f>SUM(Q24:Q26)</f>
        <v>52179520.800000004</v>
      </c>
      <c r="W24" s="30">
        <f>SUM(R24:R26)</f>
        <v>53551397.600000001</v>
      </c>
      <c r="X24" s="30">
        <f>SUM(S24:S26)</f>
        <v>54354437.600000001</v>
      </c>
    </row>
    <row r="25" spans="1:24" ht="30">
      <c r="A25" s="133"/>
      <c r="B25" s="342"/>
      <c r="C25" s="11" t="s">
        <v>131</v>
      </c>
      <c r="D25" s="12" t="s">
        <v>74</v>
      </c>
      <c r="E25" s="12" t="s">
        <v>114</v>
      </c>
      <c r="F25" s="12" t="s">
        <v>132</v>
      </c>
      <c r="G25" s="67" t="s">
        <v>120</v>
      </c>
      <c r="H25" s="16">
        <v>3.0532000000000004</v>
      </c>
      <c r="I25" s="16">
        <v>122</v>
      </c>
      <c r="J25" s="16">
        <v>74.84</v>
      </c>
      <c r="K25" s="222" t="s">
        <v>61</v>
      </c>
      <c r="L25" s="39">
        <v>-28000</v>
      </c>
      <c r="M25" s="2" t="s">
        <v>133</v>
      </c>
      <c r="N25" s="2" t="s">
        <v>129</v>
      </c>
      <c r="O25" s="5" t="s">
        <v>130</v>
      </c>
      <c r="Q25" s="30">
        <f>L25*H25</f>
        <v>-85489.600000000006</v>
      </c>
      <c r="R25" s="30">
        <f>L25*I25</f>
        <v>-3416000</v>
      </c>
      <c r="S25" s="30">
        <f>J25*L25</f>
        <v>-2095520</v>
      </c>
      <c r="U25" s="8" t="s">
        <v>93</v>
      </c>
      <c r="V25" s="21"/>
      <c r="W25" s="21"/>
    </row>
    <row r="26" spans="1:24" ht="153.75" customHeight="1">
      <c r="A26" s="43"/>
      <c r="B26" s="247" t="s">
        <v>134</v>
      </c>
      <c r="C26" s="11" t="s">
        <v>135</v>
      </c>
      <c r="D26" s="12" t="s">
        <v>57</v>
      </c>
      <c r="E26" s="12" t="s">
        <v>136</v>
      </c>
      <c r="F26" s="12" t="s">
        <v>137</v>
      </c>
      <c r="G26" s="67" t="s">
        <v>138</v>
      </c>
      <c r="H26" s="16">
        <v>56635.78</v>
      </c>
      <c r="I26" s="16">
        <v>56635.78</v>
      </c>
      <c r="J26" s="16">
        <v>56635.78</v>
      </c>
      <c r="K26" s="227" t="s">
        <v>90</v>
      </c>
      <c r="L26" s="39">
        <v>920</v>
      </c>
      <c r="M26" s="2" t="s">
        <v>139</v>
      </c>
      <c r="N26" s="2" t="s">
        <v>140</v>
      </c>
      <c r="O26" s="5" t="s">
        <v>96</v>
      </c>
      <c r="Q26" s="30">
        <f>L26*H26</f>
        <v>52104917.600000001</v>
      </c>
      <c r="R26" s="30">
        <f>L26*I26</f>
        <v>52104917.600000001</v>
      </c>
      <c r="S26" s="30">
        <f>J26*L26</f>
        <v>52104917.600000001</v>
      </c>
      <c r="U26" s="2"/>
      <c r="V26" s="21"/>
      <c r="W26" s="216"/>
    </row>
    <row r="27" spans="1:24" s="125" customFormat="1">
      <c r="B27" s="248"/>
      <c r="G27" s="153"/>
      <c r="H27" s="154"/>
      <c r="I27" s="154"/>
      <c r="J27" s="154"/>
      <c r="K27" s="229"/>
      <c r="L27" s="155"/>
      <c r="M27" s="155"/>
      <c r="O27" s="153"/>
      <c r="Q27" s="155"/>
      <c r="R27" s="155"/>
      <c r="S27" s="155"/>
    </row>
    <row r="28" spans="1:24" ht="150.75" customHeight="1">
      <c r="A28" s="33" t="s">
        <v>141</v>
      </c>
      <c r="B28" s="247" t="s">
        <v>142</v>
      </c>
      <c r="C28" s="11" t="s">
        <v>143</v>
      </c>
      <c r="D28" s="12" t="s">
        <v>57</v>
      </c>
      <c r="E28" s="12" t="s">
        <v>58</v>
      </c>
      <c r="F28" s="12" t="s">
        <v>144</v>
      </c>
      <c r="G28" s="67" t="s">
        <v>145</v>
      </c>
      <c r="H28" s="16">
        <v>20351</v>
      </c>
      <c r="I28" s="16">
        <v>19508</v>
      </c>
      <c r="J28" s="16">
        <v>18216</v>
      </c>
      <c r="K28" s="227" t="s">
        <v>61</v>
      </c>
      <c r="L28" s="39">
        <v>255</v>
      </c>
      <c r="M28" s="46" t="s">
        <v>146</v>
      </c>
      <c r="N28" s="51" t="s">
        <v>147</v>
      </c>
      <c r="O28" s="257" t="s">
        <v>78</v>
      </c>
      <c r="P28" s="89"/>
      <c r="Q28" s="30">
        <f>L28*H28</f>
        <v>5189505</v>
      </c>
      <c r="R28" s="30">
        <f>L28*I28</f>
        <v>4974540</v>
      </c>
      <c r="S28" s="30">
        <f>J28*L28</f>
        <v>4645080</v>
      </c>
      <c r="U28" s="33" t="str">
        <f>A28</f>
        <v>Biosolids reuse</v>
      </c>
      <c r="V28" s="30">
        <f>Q28</f>
        <v>5189505</v>
      </c>
      <c r="W28" s="30">
        <f>R28</f>
        <v>4974540</v>
      </c>
      <c r="X28" s="30">
        <f>S28</f>
        <v>4645080</v>
      </c>
    </row>
    <row r="29" spans="1:24" s="21" customFormat="1">
      <c r="B29" s="246"/>
      <c r="F29" s="89"/>
      <c r="G29" s="156"/>
      <c r="H29" s="157"/>
      <c r="I29" s="157"/>
      <c r="J29" s="157"/>
      <c r="K29" s="228"/>
      <c r="L29" s="142"/>
      <c r="M29" s="89"/>
      <c r="N29" s="89"/>
      <c r="O29" s="258"/>
      <c r="P29" s="89"/>
      <c r="Q29" s="127"/>
      <c r="R29" s="127"/>
      <c r="S29" s="127"/>
      <c r="U29" s="34"/>
    </row>
    <row r="30" spans="1:24" s="21" customFormat="1" ht="21">
      <c r="A30" s="158" t="s">
        <v>148</v>
      </c>
      <c r="B30" s="246"/>
      <c r="G30" s="7"/>
      <c r="H30" s="148"/>
      <c r="I30" s="148"/>
      <c r="J30" s="148"/>
      <c r="K30" s="228"/>
      <c r="L30" s="159"/>
      <c r="M30" s="29"/>
      <c r="N30" s="129"/>
      <c r="O30" s="259"/>
      <c r="P30" s="89"/>
      <c r="Q30" s="127"/>
      <c r="R30" s="127"/>
      <c r="S30" s="127"/>
      <c r="U30" s="34"/>
      <c r="V30" s="126"/>
      <c r="W30" s="126"/>
      <c r="X30" s="126"/>
    </row>
    <row r="31" spans="1:24" ht="78.75" customHeight="1">
      <c r="A31" s="121" t="s">
        <v>149</v>
      </c>
      <c r="B31" s="247" t="s">
        <v>149</v>
      </c>
      <c r="C31" s="11" t="s">
        <v>150</v>
      </c>
      <c r="D31" s="12" t="s">
        <v>74</v>
      </c>
      <c r="E31" s="12" t="s">
        <v>114</v>
      </c>
      <c r="F31" s="15" t="s">
        <v>151</v>
      </c>
      <c r="G31" s="67" t="s">
        <v>152</v>
      </c>
      <c r="H31" s="48">
        <v>24393</v>
      </c>
      <c r="I31" s="48">
        <v>107026.34600000001</v>
      </c>
      <c r="J31" s="56">
        <v>82556</v>
      </c>
      <c r="K31" s="227" t="s">
        <v>61</v>
      </c>
      <c r="L31" s="39">
        <v>-365.52101047627502</v>
      </c>
      <c r="M31" s="3" t="s">
        <v>153</v>
      </c>
      <c r="N31" s="3" t="s">
        <v>83</v>
      </c>
      <c r="O31" s="260" t="s">
        <v>154</v>
      </c>
      <c r="Q31" s="30">
        <f>L31*H31</f>
        <v>-8916154.0085477773</v>
      </c>
      <c r="R31" s="30">
        <f>L31*I31</f>
        <v>-39120378.137503438</v>
      </c>
      <c r="S31" s="30">
        <f>J31*L31</f>
        <v>-30175952.540879361</v>
      </c>
      <c r="U31" s="170" t="str">
        <f>A31</f>
        <v>Capital carbon</v>
      </c>
      <c r="V31" s="30">
        <f>Q31</f>
        <v>-8916154.0085477773</v>
      </c>
      <c r="W31" s="30">
        <f>R31</f>
        <v>-39120378.137503438</v>
      </c>
      <c r="X31" s="30">
        <f>S31</f>
        <v>-30175952.540879361</v>
      </c>
    </row>
    <row r="32" spans="1:24" s="21" customFormat="1">
      <c r="A32" s="34"/>
      <c r="B32" s="88"/>
      <c r="F32" s="149"/>
      <c r="G32" s="7"/>
      <c r="H32" s="160"/>
      <c r="I32" s="160"/>
      <c r="J32" s="160"/>
      <c r="K32" s="228"/>
      <c r="L32" s="142"/>
      <c r="M32" s="149"/>
      <c r="N32" s="149"/>
      <c r="O32" s="156"/>
      <c r="Q32" s="127"/>
      <c r="R32" s="127"/>
      <c r="S32" s="127"/>
      <c r="U32" s="34"/>
      <c r="V32" s="126"/>
      <c r="W32" s="126"/>
      <c r="X32" s="126"/>
    </row>
    <row r="33" spans="1:24" ht="86.25" customHeight="1">
      <c r="A33" s="121" t="s">
        <v>155</v>
      </c>
      <c r="B33" s="247" t="s">
        <v>156</v>
      </c>
      <c r="C33" s="11" t="s">
        <v>157</v>
      </c>
      <c r="D33" s="12" t="s">
        <v>158</v>
      </c>
      <c r="E33" s="12" t="s">
        <v>114</v>
      </c>
      <c r="F33" s="15" t="s">
        <v>159</v>
      </c>
      <c r="G33" s="67" t="s">
        <v>152</v>
      </c>
      <c r="H33" s="48">
        <v>362388.23</v>
      </c>
      <c r="I33" s="48">
        <v>353913.424</v>
      </c>
      <c r="J33" s="56">
        <v>379827</v>
      </c>
      <c r="K33" s="224" t="s">
        <v>61</v>
      </c>
      <c r="L33" s="39">
        <v>-365.52101047627502</v>
      </c>
      <c r="M33" s="3" t="s">
        <v>153</v>
      </c>
      <c r="N33" s="3" t="s">
        <v>83</v>
      </c>
      <c r="O33" s="260" t="s">
        <v>154</v>
      </c>
      <c r="P33" s="89"/>
      <c r="Q33" s="30">
        <f>L33*H33</f>
        <v>-132460512.01430875</v>
      </c>
      <c r="R33" s="30">
        <f>L33*I33</f>
        <v>-129362792.36159836</v>
      </c>
      <c r="S33" s="30">
        <f>J33*L33</f>
        <v>-138834748.84617212</v>
      </c>
      <c r="U33" s="170" t="str">
        <f>A33</f>
        <v>Operational carbon</v>
      </c>
      <c r="V33" s="30">
        <f>Q33</f>
        <v>-132460512.01430875</v>
      </c>
      <c r="W33" s="30">
        <f>R33</f>
        <v>-129362792.36159836</v>
      </c>
      <c r="X33" s="30">
        <f>S33</f>
        <v>-138834748.84617212</v>
      </c>
    </row>
    <row r="34" spans="1:24" s="125" customFormat="1">
      <c r="A34" s="162"/>
      <c r="B34" s="249"/>
      <c r="C34" s="163"/>
      <c r="D34" s="163"/>
      <c r="E34" s="165"/>
      <c r="F34" s="164"/>
      <c r="G34" s="153"/>
      <c r="H34" s="166"/>
      <c r="I34" s="166"/>
      <c r="J34" s="166"/>
      <c r="K34" s="230"/>
      <c r="L34" s="168"/>
      <c r="M34" s="167"/>
      <c r="N34" s="167"/>
      <c r="O34" s="261"/>
      <c r="Q34" s="169"/>
      <c r="R34" s="169"/>
      <c r="S34" s="169"/>
      <c r="U34" s="162"/>
      <c r="V34" s="161"/>
      <c r="W34" s="161"/>
      <c r="X34" s="161"/>
    </row>
    <row r="35" spans="1:24" ht="60">
      <c r="A35" s="170" t="s">
        <v>160</v>
      </c>
      <c r="B35" s="340" t="s">
        <v>161</v>
      </c>
      <c r="C35" s="11" t="s">
        <v>162</v>
      </c>
      <c r="D35" s="12" t="s">
        <v>74</v>
      </c>
      <c r="E35" s="12" t="s">
        <v>114</v>
      </c>
      <c r="F35" s="12" t="s">
        <v>163</v>
      </c>
      <c r="G35" s="67" t="s">
        <v>164</v>
      </c>
      <c r="H35" s="16">
        <v>65151.767000000007</v>
      </c>
      <c r="I35" s="16">
        <v>33447.54</v>
      </c>
      <c r="J35" s="16">
        <v>126743.6</v>
      </c>
      <c r="K35" s="227" t="s">
        <v>90</v>
      </c>
      <c r="L35" s="39">
        <v>-9.7866999999999997</v>
      </c>
      <c r="M35" s="2" t="s">
        <v>165</v>
      </c>
      <c r="N35" s="2" t="s">
        <v>166</v>
      </c>
      <c r="O35" s="5" t="s">
        <v>90</v>
      </c>
      <c r="Q35" s="30">
        <f>L35*H35</f>
        <v>-637620.79809890001</v>
      </c>
      <c r="R35" s="30">
        <f>L35*I35</f>
        <v>-327341.03971799999</v>
      </c>
      <c r="S35" s="30">
        <f>J35*L35</f>
        <v>-1240401.5901200001</v>
      </c>
      <c r="U35" s="170" t="str">
        <f>A35</f>
        <v>Waste management</v>
      </c>
      <c r="V35" s="30">
        <f>SUM(Q35:Q37)</f>
        <v>3972310.047742961</v>
      </c>
      <c r="W35" s="30">
        <f>SUM(R35:R37)</f>
        <v>4087592.6438308498</v>
      </c>
      <c r="X35" s="30">
        <f>SUM(S35:S37)</f>
        <v>3206740.1671689996</v>
      </c>
    </row>
    <row r="36" spans="1:24" ht="105">
      <c r="A36" s="133"/>
      <c r="B36" s="341"/>
      <c r="C36" s="11" t="s">
        <v>167</v>
      </c>
      <c r="D36" s="17" t="s">
        <v>57</v>
      </c>
      <c r="E36" s="12" t="s">
        <v>114</v>
      </c>
      <c r="F36" s="12" t="s">
        <v>168</v>
      </c>
      <c r="G36" s="67" t="s">
        <v>164</v>
      </c>
      <c r="H36" s="16">
        <v>611580.68800000008</v>
      </c>
      <c r="I36" s="16">
        <v>523435.87</v>
      </c>
      <c r="J36" s="16">
        <v>569193.6</v>
      </c>
      <c r="K36" s="227" t="s">
        <v>61</v>
      </c>
      <c r="L36" s="39">
        <v>7.3400249999999998</v>
      </c>
      <c r="M36" s="2" t="s">
        <v>165</v>
      </c>
      <c r="N36" s="2" t="s">
        <v>169</v>
      </c>
      <c r="O36" s="5" t="s">
        <v>96</v>
      </c>
      <c r="Q36" s="30">
        <f>L36*H36</f>
        <v>4489017.5394372009</v>
      </c>
      <c r="R36" s="30">
        <f>L36*I36</f>
        <v>3842032.3716967497</v>
      </c>
      <c r="S36" s="30">
        <f>J36*L36</f>
        <v>4177895.2538399999</v>
      </c>
      <c r="U36" s="8" t="s">
        <v>93</v>
      </c>
      <c r="V36" s="21"/>
      <c r="W36" s="21"/>
    </row>
    <row r="37" spans="1:24" ht="75">
      <c r="A37" s="43"/>
      <c r="B37" s="342"/>
      <c r="C37" s="11" t="s">
        <v>170</v>
      </c>
      <c r="D37" s="17" t="s">
        <v>57</v>
      </c>
      <c r="E37" s="12" t="s">
        <v>114</v>
      </c>
      <c r="F37" s="12" t="s">
        <v>171</v>
      </c>
      <c r="G37" s="67" t="s">
        <v>164</v>
      </c>
      <c r="H37" s="16">
        <v>13727.621999999998</v>
      </c>
      <c r="I37" s="16">
        <v>65043.07</v>
      </c>
      <c r="J37" s="16">
        <v>30568.3</v>
      </c>
      <c r="K37" s="227" t="s">
        <v>90</v>
      </c>
      <c r="L37" s="39">
        <v>8.8080300000000005</v>
      </c>
      <c r="M37" s="2" t="s">
        <v>165</v>
      </c>
      <c r="N37" s="2" t="s">
        <v>172</v>
      </c>
      <c r="O37" s="5" t="s">
        <v>96</v>
      </c>
      <c r="Q37" s="30">
        <f>L37*H37</f>
        <v>120913.30640465999</v>
      </c>
      <c r="R37" s="30">
        <f>L37*I37</f>
        <v>572901.31185210007</v>
      </c>
      <c r="S37" s="30">
        <f>J37*L37</f>
        <v>269246.50344900001</v>
      </c>
      <c r="U37" s="8"/>
      <c r="V37" s="21"/>
      <c r="W37" s="21"/>
    </row>
    <row r="38" spans="1:24" s="21" customFormat="1">
      <c r="B38" s="246"/>
      <c r="F38" s="89"/>
      <c r="G38" s="156"/>
      <c r="H38" s="171"/>
      <c r="I38" s="171"/>
      <c r="J38" s="171"/>
      <c r="K38" s="221"/>
      <c r="L38" s="147"/>
      <c r="M38" s="89"/>
      <c r="N38" s="89"/>
      <c r="O38" s="258"/>
      <c r="P38" s="89"/>
      <c r="Q38" s="172"/>
      <c r="R38" s="172"/>
      <c r="S38" s="172"/>
      <c r="U38" s="34"/>
    </row>
    <row r="39" spans="1:24" s="21" customFormat="1" ht="21">
      <c r="A39" s="173" t="s">
        <v>173</v>
      </c>
      <c r="B39" s="246"/>
      <c r="G39" s="7"/>
      <c r="H39" s="130"/>
      <c r="I39" s="130"/>
      <c r="J39" s="130"/>
      <c r="K39" s="221"/>
      <c r="L39" s="29"/>
      <c r="M39" s="29"/>
      <c r="O39" s="7"/>
      <c r="Q39" s="29"/>
      <c r="R39" s="29"/>
      <c r="S39" s="29"/>
    </row>
    <row r="40" spans="1:24" ht="112.5" customHeight="1">
      <c r="A40" s="118" t="s">
        <v>174</v>
      </c>
      <c r="B40" s="335" t="s">
        <v>175</v>
      </c>
      <c r="C40" s="26" t="s">
        <v>176</v>
      </c>
      <c r="D40" s="12" t="s">
        <v>74</v>
      </c>
      <c r="E40" s="12" t="s">
        <v>114</v>
      </c>
      <c r="F40" s="15" t="s">
        <v>177</v>
      </c>
      <c r="G40" s="67" t="s">
        <v>76</v>
      </c>
      <c r="H40" s="44">
        <v>149.5</v>
      </c>
      <c r="I40" s="44">
        <v>143</v>
      </c>
      <c r="J40" s="44">
        <v>150.9</v>
      </c>
      <c r="K40" s="227" t="s">
        <v>178</v>
      </c>
      <c r="L40" s="45">
        <f>-557.01*365</f>
        <v>-203308.65</v>
      </c>
      <c r="M40" s="31" t="s">
        <v>179</v>
      </c>
      <c r="N40" s="2" t="s">
        <v>180</v>
      </c>
      <c r="O40" s="262" t="s">
        <v>61</v>
      </c>
      <c r="Q40" s="30">
        <f>L40*H40</f>
        <v>-30394643.175000001</v>
      </c>
      <c r="R40" s="30">
        <f>L40*I40</f>
        <v>-29073136.949999999</v>
      </c>
      <c r="S40" s="30">
        <f>J40*L40</f>
        <v>-30679275.285</v>
      </c>
      <c r="U40" s="118" t="str">
        <f>A40</f>
        <v>Potable water leakage from our pipes &amp; customer supply pipes and raw water losses</v>
      </c>
      <c r="V40" s="30">
        <f>SUM(Q40:Q42)</f>
        <v>-39848495.400000006</v>
      </c>
      <c r="W40" s="30">
        <f>SUM(R40:R42)</f>
        <v>-38114185.992800035</v>
      </c>
      <c r="X40" s="30">
        <f>SUM(S40:S42)</f>
        <v>-39119044.489956208</v>
      </c>
    </row>
    <row r="41" spans="1:24" ht="60">
      <c r="A41" s="118"/>
      <c r="B41" s="336"/>
      <c r="C41" s="26" t="s">
        <v>181</v>
      </c>
      <c r="D41" s="12" t="s">
        <v>74</v>
      </c>
      <c r="E41" s="12" t="s">
        <v>114</v>
      </c>
      <c r="F41" s="15" t="s">
        <v>182</v>
      </c>
      <c r="G41" s="67" t="s">
        <v>76</v>
      </c>
      <c r="H41" s="44">
        <v>41</v>
      </c>
      <c r="I41" s="44">
        <v>39.1</v>
      </c>
      <c r="J41" s="44">
        <v>36.1</v>
      </c>
      <c r="K41" s="227" t="s">
        <v>178</v>
      </c>
      <c r="L41" s="45">
        <f>-557.01*365</f>
        <v>-203308.65</v>
      </c>
      <c r="M41" s="31" t="s">
        <v>179</v>
      </c>
      <c r="N41" s="2" t="s">
        <v>180</v>
      </c>
      <c r="O41" s="262" t="s">
        <v>61</v>
      </c>
      <c r="Q41" s="30">
        <f>L41*H41</f>
        <v>-8335654.6499999994</v>
      </c>
      <c r="R41" s="30">
        <f>L41*I41</f>
        <v>-7949368.2149999999</v>
      </c>
      <c r="S41" s="30">
        <f>J41*L41</f>
        <v>-7339442.2649999997</v>
      </c>
      <c r="U41" s="8" t="s">
        <v>93</v>
      </c>
      <c r="V41" s="127"/>
      <c r="W41" s="127"/>
      <c r="X41" s="127"/>
    </row>
    <row r="42" spans="1:24" ht="45">
      <c r="A42" s="8"/>
      <c r="B42" s="337"/>
      <c r="C42" s="26" t="s">
        <v>183</v>
      </c>
      <c r="D42" s="12" t="s">
        <v>74</v>
      </c>
      <c r="E42" s="12" t="s">
        <v>114</v>
      </c>
      <c r="F42" s="15" t="s">
        <v>184</v>
      </c>
      <c r="G42" s="67" t="s">
        <v>185</v>
      </c>
      <c r="H42" s="303">
        <v>11</v>
      </c>
      <c r="I42" s="303">
        <f>H42*0.97628617</f>
        <v>10.73914787</v>
      </c>
      <c r="J42" s="304">
        <f>I42*1.00792</f>
        <v>10.824201921130399</v>
      </c>
      <c r="K42" s="231" t="s">
        <v>186</v>
      </c>
      <c r="L42" s="39">
        <f>-(557.01*365)/2</f>
        <v>-101654.325</v>
      </c>
      <c r="M42" s="46" t="s">
        <v>179</v>
      </c>
      <c r="N42" s="2" t="s">
        <v>187</v>
      </c>
      <c r="O42" s="5" t="s">
        <v>188</v>
      </c>
      <c r="Q42" s="30">
        <f>L42*H42</f>
        <v>-1118197.575</v>
      </c>
      <c r="R42" s="30">
        <f>L42*I42</f>
        <v>-1091680.8278000378</v>
      </c>
      <c r="S42" s="30">
        <f>J42*L42</f>
        <v>-1100326.9399562138</v>
      </c>
      <c r="U42" s="8"/>
      <c r="V42" s="34"/>
      <c r="W42" s="34"/>
      <c r="X42" s="34"/>
    </row>
    <row r="43" spans="1:24" s="21" customFormat="1">
      <c r="B43" s="88"/>
      <c r="G43" s="7"/>
      <c r="H43" s="130"/>
      <c r="I43" s="130"/>
      <c r="J43" s="130"/>
      <c r="K43" s="221"/>
      <c r="O43" s="7"/>
      <c r="Q43" s="29"/>
      <c r="R43" s="29"/>
      <c r="S43" s="29"/>
    </row>
    <row r="44" spans="1:24" ht="147" customHeight="1">
      <c r="A44" s="118" t="s">
        <v>189</v>
      </c>
      <c r="B44" s="242" t="s">
        <v>190</v>
      </c>
      <c r="C44" s="11" t="s">
        <v>191</v>
      </c>
      <c r="D44" s="12" t="s">
        <v>57</v>
      </c>
      <c r="E44" s="12" t="s">
        <v>114</v>
      </c>
      <c r="F44" s="12" t="s">
        <v>192</v>
      </c>
      <c r="G44" s="67" t="s">
        <v>120</v>
      </c>
      <c r="H44" s="48">
        <v>1400000</v>
      </c>
      <c r="I44" s="48">
        <f>900000+305000+155000+90000</f>
        <v>1450000</v>
      </c>
      <c r="J44" s="48">
        <v>1450000</v>
      </c>
      <c r="K44" s="224" t="s">
        <v>78</v>
      </c>
      <c r="L44" s="53">
        <v>3.91</v>
      </c>
      <c r="M44" s="2" t="s">
        <v>193</v>
      </c>
      <c r="N44" s="2" t="s">
        <v>194</v>
      </c>
      <c r="O44" s="5" t="s">
        <v>61</v>
      </c>
      <c r="Q44" s="30">
        <f>L44*H44</f>
        <v>5474000</v>
      </c>
      <c r="R44" s="30">
        <f>L44*I44</f>
        <v>5669500</v>
      </c>
      <c r="S44" s="30">
        <f>J44*L44</f>
        <v>5669500</v>
      </c>
      <c r="U44" s="118" t="str">
        <f>A44</f>
        <v>Wellbeing benefit of recreation facilities</v>
      </c>
      <c r="V44" s="30">
        <f>Q44</f>
        <v>5474000</v>
      </c>
      <c r="W44" s="30">
        <f>R44</f>
        <v>5669500</v>
      </c>
      <c r="X44" s="30">
        <f>S44</f>
        <v>5669500</v>
      </c>
    </row>
    <row r="45" spans="1:24" s="21" customFormat="1">
      <c r="B45" s="88"/>
      <c r="G45" s="7"/>
      <c r="H45" s="130"/>
      <c r="I45" s="130"/>
      <c r="J45" s="130"/>
      <c r="K45" s="221"/>
      <c r="L45" s="29"/>
      <c r="M45" s="29"/>
      <c r="O45" s="7"/>
      <c r="Q45" s="29"/>
      <c r="R45" s="29"/>
      <c r="S45" s="29"/>
    </row>
    <row r="46" spans="1:24" ht="72" customHeight="1">
      <c r="A46" s="118" t="s">
        <v>195</v>
      </c>
      <c r="B46" s="340" t="s">
        <v>196</v>
      </c>
      <c r="C46" s="11" t="s">
        <v>197</v>
      </c>
      <c r="D46" s="27" t="s">
        <v>57</v>
      </c>
      <c r="E46" s="12" t="s">
        <v>58</v>
      </c>
      <c r="F46" s="12" t="s">
        <v>198</v>
      </c>
      <c r="G46" s="67" t="s">
        <v>199</v>
      </c>
      <c r="H46" s="16">
        <v>32</v>
      </c>
      <c r="I46" s="16">
        <v>30</v>
      </c>
      <c r="J46" s="16">
        <v>33</v>
      </c>
      <c r="K46" s="222" t="s">
        <v>61</v>
      </c>
      <c r="L46" s="39">
        <v>1965175.85238653</v>
      </c>
      <c r="M46" s="2" t="s">
        <v>200</v>
      </c>
      <c r="N46" s="2" t="s">
        <v>201</v>
      </c>
      <c r="O46" s="5" t="s">
        <v>90</v>
      </c>
      <c r="Q46" s="30">
        <f>L46*H46</f>
        <v>62885627.276368961</v>
      </c>
      <c r="R46" s="30">
        <f>L46*I46</f>
        <v>58955275.5715959</v>
      </c>
      <c r="S46" s="30">
        <f>J46*L46</f>
        <v>64850803.128755488</v>
      </c>
      <c r="U46" s="118" t="str">
        <f>A46</f>
        <v xml:space="preserve">Bathing waters </v>
      </c>
      <c r="V46" s="30">
        <f>SUM(Q46:Q49)</f>
        <v>68289860.870431915</v>
      </c>
      <c r="W46" s="30">
        <f>SUM(R46:R49)</f>
        <v>63131274.257917278</v>
      </c>
      <c r="X46" s="30">
        <f>SUM(S46:S49)</f>
        <v>68289860.87043193</v>
      </c>
    </row>
    <row r="47" spans="1:24" ht="60">
      <c r="A47" s="133"/>
      <c r="B47" s="341"/>
      <c r="C47" s="11" t="s">
        <v>202</v>
      </c>
      <c r="D47" s="27" t="s">
        <v>57</v>
      </c>
      <c r="E47" s="12" t="s">
        <v>58</v>
      </c>
      <c r="F47" s="12" t="s">
        <v>203</v>
      </c>
      <c r="G47" s="67" t="s">
        <v>199</v>
      </c>
      <c r="H47" s="16">
        <v>13</v>
      </c>
      <c r="I47" s="16">
        <v>17</v>
      </c>
      <c r="J47" s="16">
        <v>16</v>
      </c>
      <c r="K47" s="222" t="s">
        <v>61</v>
      </c>
      <c r="L47" s="39">
        <v>736940.944644948</v>
      </c>
      <c r="M47" s="2" t="s">
        <v>204</v>
      </c>
      <c r="N47" s="2" t="s">
        <v>201</v>
      </c>
      <c r="O47" s="5" t="s">
        <v>90</v>
      </c>
      <c r="Q47" s="30">
        <f>L47*H47</f>
        <v>9580232.2803843245</v>
      </c>
      <c r="R47" s="30">
        <f>L47*I47</f>
        <v>12527996.058964116</v>
      </c>
      <c r="S47" s="30">
        <f>J47*L47</f>
        <v>11791055.114319168</v>
      </c>
      <c r="U47" s="8" t="s">
        <v>205</v>
      </c>
      <c r="V47" s="21"/>
      <c r="W47" s="21"/>
    </row>
    <row r="48" spans="1:24" ht="60">
      <c r="A48" s="140"/>
      <c r="B48" s="341"/>
      <c r="C48" s="11" t="s">
        <v>206</v>
      </c>
      <c r="D48" s="9" t="s">
        <v>207</v>
      </c>
      <c r="E48" s="12" t="s">
        <v>58</v>
      </c>
      <c r="F48" s="12" t="s">
        <v>208</v>
      </c>
      <c r="G48" s="67" t="s">
        <v>199</v>
      </c>
      <c r="H48" s="16">
        <v>2</v>
      </c>
      <c r="I48" s="16">
        <v>2</v>
      </c>
      <c r="J48" s="16">
        <v>3</v>
      </c>
      <c r="K48" s="222" t="s">
        <v>61</v>
      </c>
      <c r="L48" s="39">
        <v>0</v>
      </c>
      <c r="M48" s="2" t="s">
        <v>209</v>
      </c>
      <c r="N48" s="2" t="s">
        <v>201</v>
      </c>
      <c r="O48" s="5" t="s">
        <v>90</v>
      </c>
      <c r="Q48" s="30">
        <f>L48*H48</f>
        <v>0</v>
      </c>
      <c r="R48" s="30">
        <f>L48*I48</f>
        <v>0</v>
      </c>
      <c r="S48" s="30">
        <f>J48*L48</f>
        <v>0</v>
      </c>
      <c r="U48" s="2"/>
      <c r="V48" s="21"/>
      <c r="W48" s="21"/>
    </row>
    <row r="49" spans="1:85" ht="60">
      <c r="A49" s="43"/>
      <c r="B49" s="342"/>
      <c r="C49" s="11" t="s">
        <v>210</v>
      </c>
      <c r="D49" s="12" t="s">
        <v>74</v>
      </c>
      <c r="E49" s="12" t="s">
        <v>58</v>
      </c>
      <c r="F49" s="12" t="s">
        <v>211</v>
      </c>
      <c r="G49" s="67" t="s">
        <v>199</v>
      </c>
      <c r="H49" s="16">
        <v>1</v>
      </c>
      <c r="I49" s="16">
        <v>2</v>
      </c>
      <c r="J49" s="16">
        <v>2</v>
      </c>
      <c r="K49" s="222" t="s">
        <v>61</v>
      </c>
      <c r="L49" s="39">
        <v>-4175998.6863213661</v>
      </c>
      <c r="M49" s="2" t="s">
        <v>212</v>
      </c>
      <c r="N49" s="2" t="s">
        <v>201</v>
      </c>
      <c r="O49" s="5" t="s">
        <v>90</v>
      </c>
      <c r="Q49" s="30">
        <f>L49*H49</f>
        <v>-4175998.6863213661</v>
      </c>
      <c r="R49" s="30">
        <f>L49*I49</f>
        <v>-8351997.3726427322</v>
      </c>
      <c r="S49" s="30">
        <f>J49*L49</f>
        <v>-8351997.3726427322</v>
      </c>
      <c r="U49" s="2"/>
      <c r="V49" s="21"/>
      <c r="W49" s="21"/>
    </row>
    <row r="50" spans="1:85" s="21" customFormat="1">
      <c r="B50" s="88"/>
      <c r="G50" s="7"/>
      <c r="H50" s="130"/>
      <c r="I50" s="130"/>
      <c r="J50" s="130"/>
      <c r="K50" s="221"/>
      <c r="O50" s="7"/>
      <c r="Q50" s="29"/>
      <c r="R50" s="29"/>
      <c r="S50" s="29"/>
    </row>
    <row r="51" spans="1:85" ht="90" customHeight="1">
      <c r="A51" s="118" t="s">
        <v>213</v>
      </c>
      <c r="B51" s="340" t="s">
        <v>214</v>
      </c>
      <c r="C51" s="11" t="s">
        <v>215</v>
      </c>
      <c r="D51" s="12" t="s">
        <v>74</v>
      </c>
      <c r="E51" s="12" t="s">
        <v>114</v>
      </c>
      <c r="F51" s="12" t="s">
        <v>216</v>
      </c>
      <c r="G51" s="67" t="s">
        <v>217</v>
      </c>
      <c r="H51" s="16">
        <v>2</v>
      </c>
      <c r="I51" s="16">
        <v>12</v>
      </c>
      <c r="J51" s="16">
        <v>9</v>
      </c>
      <c r="K51" s="227" t="s">
        <v>61</v>
      </c>
      <c r="L51" s="39">
        <v>-470709.19650541001</v>
      </c>
      <c r="M51" s="2" t="s">
        <v>218</v>
      </c>
      <c r="N51" s="3" t="s">
        <v>219</v>
      </c>
      <c r="O51" s="5" t="s">
        <v>61</v>
      </c>
      <c r="Q51" s="30">
        <f>L51*H51</f>
        <v>-941418.39301082003</v>
      </c>
      <c r="R51" s="30">
        <f>L51*I51</f>
        <v>-5648510.3580649197</v>
      </c>
      <c r="S51" s="30">
        <f>J51*L51</f>
        <v>-4236382.7685486898</v>
      </c>
      <c r="U51" s="118" t="str">
        <f>A51</f>
        <v>Health and safety incidents</v>
      </c>
      <c r="V51" s="30">
        <f>SUM(Q51:Q54)</f>
        <v>-1508338.3888027151</v>
      </c>
      <c r="W51" s="30">
        <f>SUM(R51:R54)</f>
        <v>-6028253.4479973521</v>
      </c>
      <c r="X51" s="30">
        <f>SUM(S51:S54)</f>
        <v>-4849288.5990734249</v>
      </c>
    </row>
    <row r="52" spans="1:85" ht="60">
      <c r="A52" s="133"/>
      <c r="B52" s="341"/>
      <c r="C52" s="11" t="s">
        <v>220</v>
      </c>
      <c r="D52" s="12" t="s">
        <v>74</v>
      </c>
      <c r="E52" s="12" t="s">
        <v>114</v>
      </c>
      <c r="F52" s="12" t="s">
        <v>221</v>
      </c>
      <c r="G52" s="67" t="s">
        <v>217</v>
      </c>
      <c r="H52" s="16">
        <v>11</v>
      </c>
      <c r="I52" s="16">
        <v>7</v>
      </c>
      <c r="J52" s="16">
        <v>12</v>
      </c>
      <c r="K52" s="227" t="s">
        <v>61</v>
      </c>
      <c r="L52" s="39">
        <v>-47063.690375541002</v>
      </c>
      <c r="M52" s="2" t="s">
        <v>218</v>
      </c>
      <c r="N52" s="3" t="s">
        <v>222</v>
      </c>
      <c r="O52" s="5" t="s">
        <v>61</v>
      </c>
      <c r="Q52" s="30">
        <f>L52*H52</f>
        <v>-517700.59413095104</v>
      </c>
      <c r="R52" s="30">
        <f>L52*I52</f>
        <v>-329445.83262878703</v>
      </c>
      <c r="S52" s="30">
        <f>J52*L52</f>
        <v>-564764.28450649208</v>
      </c>
      <c r="U52" s="8" t="s">
        <v>223</v>
      </c>
      <c r="V52" s="21"/>
      <c r="W52" s="21"/>
    </row>
    <row r="53" spans="1:85" ht="75">
      <c r="A53" s="140"/>
      <c r="B53" s="341"/>
      <c r="C53" s="11" t="s">
        <v>224</v>
      </c>
      <c r="D53" s="12" t="s">
        <v>74</v>
      </c>
      <c r="E53" s="12" t="s">
        <v>114</v>
      </c>
      <c r="F53" s="12" t="s">
        <v>225</v>
      </c>
      <c r="G53" s="67" t="s">
        <v>217</v>
      </c>
      <c r="H53" s="16">
        <v>1</v>
      </c>
      <c r="I53" s="16">
        <v>1</v>
      </c>
      <c r="J53" s="16">
        <v>1</v>
      </c>
      <c r="K53" s="227" t="s">
        <v>61</v>
      </c>
      <c r="L53" s="39">
        <v>-47063.690375541002</v>
      </c>
      <c r="M53" s="2" t="s">
        <v>218</v>
      </c>
      <c r="N53" s="3" t="s">
        <v>222</v>
      </c>
      <c r="O53" s="5" t="s">
        <v>61</v>
      </c>
      <c r="Q53" s="30">
        <f>L53*H53</f>
        <v>-47063.690375541002</v>
      </c>
      <c r="R53" s="30">
        <f>L53*I53</f>
        <v>-47063.690375541002</v>
      </c>
      <c r="S53" s="30">
        <f>J53*L53</f>
        <v>-47063.690375541002</v>
      </c>
      <c r="U53" s="8"/>
      <c r="V53" s="21"/>
      <c r="W53" s="21"/>
    </row>
    <row r="54" spans="1:85" ht="45">
      <c r="A54" s="43"/>
      <c r="B54" s="342"/>
      <c r="C54" s="11" t="s">
        <v>226</v>
      </c>
      <c r="D54" s="12" t="s">
        <v>74</v>
      </c>
      <c r="E54" s="12" t="s">
        <v>114</v>
      </c>
      <c r="F54" s="12" t="s">
        <v>227</v>
      </c>
      <c r="G54" s="67" t="s">
        <v>217</v>
      </c>
      <c r="H54" s="16">
        <v>2</v>
      </c>
      <c r="I54" s="16">
        <v>3</v>
      </c>
      <c r="J54" s="16">
        <v>1</v>
      </c>
      <c r="K54" s="227" t="s">
        <v>61</v>
      </c>
      <c r="L54" s="39">
        <v>-1077.8556427014701</v>
      </c>
      <c r="M54" s="2" t="s">
        <v>218</v>
      </c>
      <c r="N54" s="3" t="s">
        <v>228</v>
      </c>
      <c r="O54" s="5" t="s">
        <v>61</v>
      </c>
      <c r="Q54" s="30">
        <f>L54*H54</f>
        <v>-2155.7112854029401</v>
      </c>
      <c r="R54" s="30">
        <f>L54*I54</f>
        <v>-3233.5669281044102</v>
      </c>
      <c r="S54" s="30">
        <f>J54*L54</f>
        <v>-1077.8556427014701</v>
      </c>
      <c r="U54" s="8"/>
      <c r="V54" s="21"/>
      <c r="W54" s="21"/>
    </row>
    <row r="55" spans="1:85" s="21" customFormat="1">
      <c r="B55" s="88"/>
      <c r="G55" s="7"/>
      <c r="H55" s="130"/>
      <c r="I55" s="130"/>
      <c r="J55" s="130"/>
      <c r="K55" s="221"/>
      <c r="O55" s="7"/>
      <c r="Q55" s="29"/>
      <c r="R55" s="29"/>
      <c r="S55" s="29"/>
    </row>
    <row r="56" spans="1:85" ht="45">
      <c r="A56" s="118" t="s">
        <v>229</v>
      </c>
      <c r="B56" s="335" t="s">
        <v>230</v>
      </c>
      <c r="C56" s="11" t="s">
        <v>231</v>
      </c>
      <c r="D56" s="12" t="s">
        <v>74</v>
      </c>
      <c r="E56" s="12" t="s">
        <v>114</v>
      </c>
      <c r="F56" s="12" t="s">
        <v>232</v>
      </c>
      <c r="G56" s="67" t="s">
        <v>120</v>
      </c>
      <c r="H56" s="16">
        <v>341</v>
      </c>
      <c r="I56" s="16">
        <v>382</v>
      </c>
      <c r="J56" s="16">
        <v>356</v>
      </c>
      <c r="K56" s="227" t="s">
        <v>61</v>
      </c>
      <c r="L56" s="39">
        <v>-111.547711154094</v>
      </c>
      <c r="M56" s="2" t="s">
        <v>233</v>
      </c>
      <c r="N56" s="3" t="s">
        <v>234</v>
      </c>
      <c r="O56" s="5" t="s">
        <v>61</v>
      </c>
      <c r="Q56" s="30">
        <f>L56*H56</f>
        <v>-38037.769503546057</v>
      </c>
      <c r="R56" s="30">
        <f>L56*I56</f>
        <v>-42611.225660863907</v>
      </c>
      <c r="S56" s="30">
        <f>J56*L56</f>
        <v>-39710.985170857464</v>
      </c>
      <c r="U56" s="118" t="str">
        <f>A56</f>
        <v xml:space="preserve">Noise and odour nuisance </v>
      </c>
      <c r="V56" s="30">
        <f>SUM(Q56:Q59)</f>
        <v>-1484539.8754975612</v>
      </c>
      <c r="W56" s="30">
        <f>SUM(R56:R59)</f>
        <v>-1310444.7145895036</v>
      </c>
      <c r="X56" s="30">
        <f>SUM(S56:S59)</f>
        <v>-1201834.5884031591</v>
      </c>
    </row>
    <row r="57" spans="1:85" ht="47.25" customHeight="1">
      <c r="A57" s="133"/>
      <c r="B57" s="337"/>
      <c r="C57" s="11" t="s">
        <v>235</v>
      </c>
      <c r="D57" s="12" t="s">
        <v>74</v>
      </c>
      <c r="E57" s="12" t="s">
        <v>114</v>
      </c>
      <c r="F57" s="12" t="s">
        <v>236</v>
      </c>
      <c r="G57" s="67" t="s">
        <v>120</v>
      </c>
      <c r="H57" s="16">
        <v>20</v>
      </c>
      <c r="I57" s="16">
        <v>21</v>
      </c>
      <c r="J57" s="16">
        <v>40</v>
      </c>
      <c r="K57" s="227" t="s">
        <v>61</v>
      </c>
      <c r="L57" s="39">
        <v>-111.547711154094</v>
      </c>
      <c r="M57" s="2" t="s">
        <v>233</v>
      </c>
      <c r="N57" s="3" t="s">
        <v>234</v>
      </c>
      <c r="O57" s="5" t="s">
        <v>61</v>
      </c>
      <c r="Q57" s="30">
        <f>L57*H57</f>
        <v>-2230.9542230818802</v>
      </c>
      <c r="R57" s="30">
        <f>L57*I57</f>
        <v>-2342.5019342359742</v>
      </c>
      <c r="S57" s="30">
        <f>J57*L57</f>
        <v>-4461.9084461637603</v>
      </c>
      <c r="U57" s="8" t="s">
        <v>237</v>
      </c>
      <c r="V57" s="21"/>
      <c r="W57" s="21"/>
    </row>
    <row r="58" spans="1:85" ht="45">
      <c r="A58" s="140"/>
      <c r="B58" s="335" t="s">
        <v>238</v>
      </c>
      <c r="C58" s="11" t="s">
        <v>239</v>
      </c>
      <c r="D58" s="12"/>
      <c r="E58" s="12" t="s">
        <v>114</v>
      </c>
      <c r="F58" s="12" t="s">
        <v>240</v>
      </c>
      <c r="G58" s="67" t="s">
        <v>241</v>
      </c>
      <c r="H58" s="16">
        <v>3525</v>
      </c>
      <c r="I58" s="16">
        <v>3105</v>
      </c>
      <c r="J58" s="16">
        <v>2832</v>
      </c>
      <c r="K58" s="227" t="s">
        <v>61</v>
      </c>
      <c r="L58" s="284">
        <v>-400.852387391322</v>
      </c>
      <c r="M58" s="3" t="s">
        <v>233</v>
      </c>
      <c r="N58" s="3" t="s">
        <v>83</v>
      </c>
      <c r="O58" s="260" t="s">
        <v>61</v>
      </c>
      <c r="Q58" s="30">
        <f t="shared" ref="Q58:Q59" si="0">L58*H58</f>
        <v>-1413004.6655544101</v>
      </c>
      <c r="R58" s="30">
        <f t="shared" ref="R58:R59" si="1">L58*I58</f>
        <v>-1244646.6628500549</v>
      </c>
      <c r="S58" s="30">
        <f t="shared" ref="S58:S59" si="2">J58*L58</f>
        <v>-1135213.9610922239</v>
      </c>
      <c r="U58" s="8"/>
      <c r="V58" s="21"/>
      <c r="W58" s="21"/>
    </row>
    <row r="59" spans="1:85" s="285" customFormat="1" ht="45">
      <c r="A59" s="317"/>
      <c r="B59" s="337"/>
      <c r="C59" s="11" t="s">
        <v>242</v>
      </c>
      <c r="D59" s="15" t="s">
        <v>74</v>
      </c>
      <c r="E59" s="12" t="s">
        <v>114</v>
      </c>
      <c r="F59" s="12" t="s">
        <v>243</v>
      </c>
      <c r="G59" s="67" t="s">
        <v>241</v>
      </c>
      <c r="H59" s="16">
        <v>78</v>
      </c>
      <c r="I59" s="16">
        <v>52</v>
      </c>
      <c r="J59" s="16">
        <v>56</v>
      </c>
      <c r="K59" s="227" t="s">
        <v>61</v>
      </c>
      <c r="L59" s="284">
        <v>-400.852387391322</v>
      </c>
      <c r="M59" s="3" t="s">
        <v>233</v>
      </c>
      <c r="N59" s="3" t="s">
        <v>83</v>
      </c>
      <c r="O59" s="260" t="s">
        <v>61</v>
      </c>
      <c r="P59" s="149"/>
      <c r="Q59" s="30">
        <f t="shared" si="0"/>
        <v>-31266.486216523117</v>
      </c>
      <c r="R59" s="30">
        <f t="shared" si="1"/>
        <v>-20844.324144348742</v>
      </c>
      <c r="S59" s="30">
        <f t="shared" si="2"/>
        <v>-22447.733693914033</v>
      </c>
      <c r="T59" s="149"/>
      <c r="U59" s="3"/>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49"/>
      <c r="BR59" s="149"/>
      <c r="BS59" s="149"/>
      <c r="BT59" s="149"/>
      <c r="BU59" s="149"/>
      <c r="BV59" s="149"/>
      <c r="BW59" s="149"/>
      <c r="BX59" s="149"/>
      <c r="BY59" s="149"/>
      <c r="BZ59" s="149"/>
      <c r="CA59" s="149"/>
      <c r="CB59" s="149"/>
      <c r="CC59" s="149"/>
      <c r="CD59" s="149"/>
      <c r="CE59" s="149"/>
      <c r="CF59" s="149"/>
      <c r="CG59" s="149"/>
    </row>
    <row r="60" spans="1:85" s="21" customFormat="1">
      <c r="B60" s="88"/>
      <c r="G60" s="7"/>
      <c r="H60" s="130"/>
      <c r="I60" s="130"/>
      <c r="J60" s="130"/>
      <c r="K60" s="221"/>
      <c r="O60" s="7"/>
      <c r="Q60" s="29"/>
      <c r="R60" s="29"/>
      <c r="S60" s="29"/>
    </row>
    <row r="61" spans="1:85" ht="105">
      <c r="A61" s="118" t="s">
        <v>244</v>
      </c>
      <c r="B61" s="242" t="s">
        <v>244</v>
      </c>
      <c r="C61" s="11" t="s">
        <v>245</v>
      </c>
      <c r="D61" s="12" t="s">
        <v>74</v>
      </c>
      <c r="E61" s="12" t="s">
        <v>114</v>
      </c>
      <c r="F61" s="12" t="s">
        <v>246</v>
      </c>
      <c r="G61" s="67" t="s">
        <v>120</v>
      </c>
      <c r="H61" s="16" t="s">
        <v>247</v>
      </c>
      <c r="I61" s="16" t="s">
        <v>247</v>
      </c>
      <c r="J61" s="16">
        <v>116825</v>
      </c>
      <c r="K61" s="227" t="s">
        <v>61</v>
      </c>
      <c r="L61" s="39" t="s">
        <v>248</v>
      </c>
      <c r="M61" s="2" t="s">
        <v>249</v>
      </c>
      <c r="N61" s="2" t="s">
        <v>180</v>
      </c>
      <c r="O61" s="5" t="s">
        <v>90</v>
      </c>
      <c r="Q61" s="318" t="s">
        <v>250</v>
      </c>
      <c r="R61" s="318" t="s">
        <v>250</v>
      </c>
      <c r="S61" s="30">
        <v>-6919290</v>
      </c>
      <c r="U61" s="118" t="str">
        <f>A61</f>
        <v xml:space="preserve">Traffic disruption </v>
      </c>
      <c r="V61" s="30" t="str">
        <f>Q61</f>
        <v>n/a</v>
      </c>
      <c r="W61" s="30" t="str">
        <f>R61</f>
        <v>n/a</v>
      </c>
      <c r="X61" s="30">
        <f>S61</f>
        <v>-6919290</v>
      </c>
    </row>
    <row r="62" spans="1:85" s="21" customFormat="1">
      <c r="B62" s="88"/>
      <c r="G62" s="7"/>
      <c r="H62" s="130"/>
      <c r="K62" s="7"/>
      <c r="O62" s="7"/>
      <c r="Q62" s="29"/>
      <c r="R62" s="29"/>
      <c r="S62" s="29"/>
    </row>
    <row r="63" spans="1:85" ht="73.5" customHeight="1">
      <c r="A63" s="118" t="s">
        <v>251</v>
      </c>
      <c r="B63" s="320" t="s">
        <v>252</v>
      </c>
      <c r="C63" s="61" t="s">
        <v>253</v>
      </c>
      <c r="D63" s="27" t="s">
        <v>57</v>
      </c>
      <c r="E63" s="9" t="s">
        <v>114</v>
      </c>
      <c r="F63" s="62" t="s">
        <v>254</v>
      </c>
      <c r="G63" s="67" t="s">
        <v>120</v>
      </c>
      <c r="H63" s="63">
        <v>42500000</v>
      </c>
      <c r="I63" s="50">
        <v>136900000</v>
      </c>
      <c r="J63" s="50">
        <v>68200000</v>
      </c>
      <c r="K63" s="232" t="s">
        <v>61</v>
      </c>
      <c r="L63" s="39">
        <v>1</v>
      </c>
      <c r="M63" s="31" t="s">
        <v>255</v>
      </c>
      <c r="N63" s="2" t="s">
        <v>256</v>
      </c>
      <c r="O63" s="5" t="s">
        <v>61</v>
      </c>
      <c r="Q63" s="64">
        <f>L63*H63</f>
        <v>42500000</v>
      </c>
      <c r="R63" s="64">
        <f>L63*I63</f>
        <v>136900000</v>
      </c>
      <c r="S63" s="64">
        <f>J63*L63</f>
        <v>68200000</v>
      </c>
      <c r="U63" s="118" t="str">
        <f>A63</f>
        <v>Financial support for vulnerable customers</v>
      </c>
      <c r="V63" s="30">
        <f>Q63+Q64</f>
        <v>43154245</v>
      </c>
      <c r="W63" s="30">
        <f>R63+R64</f>
        <v>138367758.25</v>
      </c>
      <c r="X63" s="30">
        <f>SUM(S63:S64)</f>
        <v>73187820.5</v>
      </c>
    </row>
    <row r="64" spans="1:85" ht="78" customHeight="1">
      <c r="A64" s="119"/>
      <c r="B64" s="247" t="s">
        <v>257</v>
      </c>
      <c r="C64" s="26" t="s">
        <v>258</v>
      </c>
      <c r="D64" s="12" t="s">
        <v>57</v>
      </c>
      <c r="E64" s="12" t="s">
        <v>114</v>
      </c>
      <c r="F64" s="15" t="s">
        <v>259</v>
      </c>
      <c r="G64" s="67" t="s">
        <v>120</v>
      </c>
      <c r="H64" s="48">
        <v>2616980</v>
      </c>
      <c r="I64" s="16">
        <v>5871033</v>
      </c>
      <c r="J64" s="16">
        <v>19951282</v>
      </c>
      <c r="K64" s="227" t="s">
        <v>90</v>
      </c>
      <c r="L64" s="53">
        <v>0.25</v>
      </c>
      <c r="M64" s="2" t="s">
        <v>260</v>
      </c>
      <c r="N64" s="3" t="s">
        <v>261</v>
      </c>
      <c r="O64" s="5" t="s">
        <v>96</v>
      </c>
      <c r="P64" s="22"/>
      <c r="Q64" s="30">
        <f>L64*H64</f>
        <v>654245</v>
      </c>
      <c r="R64" s="30">
        <f>L64*I64</f>
        <v>1467758.25</v>
      </c>
      <c r="S64" s="30">
        <f>J64*L64</f>
        <v>4987820.5</v>
      </c>
      <c r="U64" s="24" t="s">
        <v>262</v>
      </c>
      <c r="V64" s="126"/>
      <c r="W64" s="126"/>
      <c r="X64" s="126"/>
    </row>
    <row r="65" spans="1:24" s="21" customFormat="1">
      <c r="B65" s="88"/>
      <c r="G65" s="7"/>
      <c r="H65" s="130"/>
      <c r="I65" s="130"/>
      <c r="J65" s="130"/>
      <c r="K65" s="221"/>
      <c r="M65" s="1"/>
      <c r="O65" s="5"/>
      <c r="Q65" s="29"/>
      <c r="R65" s="29"/>
      <c r="S65" s="29"/>
    </row>
    <row r="66" spans="1:24" ht="111" customHeight="1">
      <c r="A66" s="118" t="s">
        <v>263</v>
      </c>
      <c r="B66" s="247" t="s">
        <v>264</v>
      </c>
      <c r="C66" s="26" t="s">
        <v>265</v>
      </c>
      <c r="D66" s="18" t="s">
        <v>57</v>
      </c>
      <c r="E66" s="12" t="s">
        <v>58</v>
      </c>
      <c r="F66" s="15" t="s">
        <v>266</v>
      </c>
      <c r="G66" s="12" t="s">
        <v>267</v>
      </c>
      <c r="H66" s="49">
        <v>1200000</v>
      </c>
      <c r="I66" s="16">
        <v>1100000</v>
      </c>
      <c r="J66" s="102">
        <v>1170000</v>
      </c>
      <c r="K66" s="227" t="s">
        <v>61</v>
      </c>
      <c r="L66" s="39">
        <v>1</v>
      </c>
      <c r="M66" s="31" t="s">
        <v>255</v>
      </c>
      <c r="N66" s="2" t="s">
        <v>256</v>
      </c>
      <c r="O66" s="5" t="s">
        <v>61</v>
      </c>
      <c r="Q66" s="30">
        <f>H66*L66</f>
        <v>1200000</v>
      </c>
      <c r="R66" s="30">
        <f>L66*I66</f>
        <v>1100000</v>
      </c>
      <c r="S66" s="30">
        <f>J66*L66</f>
        <v>1170000</v>
      </c>
      <c r="U66" s="118" t="str">
        <f>A66</f>
        <v>Employment and apprentices</v>
      </c>
      <c r="V66" s="30">
        <f>SUM(Q66:Q67)</f>
        <v>163910825.16</v>
      </c>
      <c r="W66" s="30">
        <f>SUM(R66:R67)</f>
        <v>182564409.06</v>
      </c>
      <c r="X66" s="30">
        <f>SUM(S66:S67)</f>
        <v>207916528.84999999</v>
      </c>
    </row>
    <row r="67" spans="1:24" ht="60">
      <c r="A67" s="2"/>
      <c r="B67" s="247" t="s">
        <v>268</v>
      </c>
      <c r="C67" s="11" t="s">
        <v>269</v>
      </c>
      <c r="D67" s="19" t="s">
        <v>57</v>
      </c>
      <c r="E67" s="12" t="s">
        <v>114</v>
      </c>
      <c r="F67" s="12" t="s">
        <v>270</v>
      </c>
      <c r="G67" s="67" t="s">
        <v>271</v>
      </c>
      <c r="H67" s="49">
        <v>162710825.16</v>
      </c>
      <c r="I67" s="16">
        <v>181464409.06</v>
      </c>
      <c r="J67" s="16">
        <v>206746528.84999999</v>
      </c>
      <c r="K67" s="227" t="s">
        <v>178</v>
      </c>
      <c r="L67" s="39">
        <v>1</v>
      </c>
      <c r="M67" s="2" t="s">
        <v>255</v>
      </c>
      <c r="N67" s="2" t="s">
        <v>256</v>
      </c>
      <c r="O67" s="5" t="s">
        <v>61</v>
      </c>
      <c r="Q67" s="30">
        <f>H67*L67</f>
        <v>162710825.16</v>
      </c>
      <c r="R67" s="30">
        <f>L67*I67</f>
        <v>181464409.06</v>
      </c>
      <c r="S67" s="30">
        <f>J67*L67</f>
        <v>206746528.84999999</v>
      </c>
      <c r="U67" s="24" t="s">
        <v>272</v>
      </c>
      <c r="V67" s="21"/>
      <c r="W67" s="21"/>
    </row>
    <row r="68" spans="1:24" s="21" customFormat="1">
      <c r="B68" s="246"/>
      <c r="G68" s="7"/>
      <c r="H68" s="148"/>
      <c r="I68" s="89"/>
      <c r="J68" s="89"/>
      <c r="K68" s="7"/>
      <c r="O68" s="7"/>
      <c r="Q68" s="127"/>
      <c r="R68" s="127"/>
      <c r="S68" s="127"/>
      <c r="U68" s="34"/>
    </row>
    <row r="69" spans="1:24" ht="54" customHeight="1">
      <c r="A69" s="118" t="s">
        <v>273</v>
      </c>
      <c r="B69" s="247" t="s">
        <v>274</v>
      </c>
      <c r="C69" s="37"/>
      <c r="D69" s="37"/>
      <c r="E69" s="186"/>
      <c r="F69" s="214"/>
      <c r="G69" s="94"/>
      <c r="H69" s="95"/>
      <c r="I69" s="95"/>
      <c r="J69" s="95"/>
      <c r="K69" s="233"/>
      <c r="L69" s="96"/>
      <c r="M69" s="37"/>
      <c r="N69" s="37"/>
      <c r="O69" s="94"/>
      <c r="Q69" s="97"/>
      <c r="R69" s="97"/>
      <c r="S69" s="97"/>
      <c r="U69" s="57"/>
      <c r="V69" s="183"/>
      <c r="W69" s="183"/>
      <c r="X69" s="183"/>
    </row>
    <row r="70" spans="1:24" s="21" customFormat="1">
      <c r="A70" s="34"/>
      <c r="B70" s="246"/>
      <c r="G70" s="7"/>
      <c r="H70" s="148"/>
      <c r="I70" s="148"/>
      <c r="J70" s="148"/>
      <c r="K70" s="228"/>
      <c r="L70" s="159"/>
      <c r="M70" s="29"/>
      <c r="N70" s="129"/>
      <c r="O70" s="259"/>
      <c r="P70" s="89"/>
      <c r="Q70" s="127"/>
      <c r="R70" s="127"/>
      <c r="S70" s="127"/>
      <c r="U70" s="34"/>
      <c r="V70" s="126"/>
      <c r="W70" s="126"/>
      <c r="X70" s="126"/>
    </row>
    <row r="71" spans="1:24" ht="51.75" customHeight="1">
      <c r="A71" s="118" t="s">
        <v>275</v>
      </c>
      <c r="B71" s="247" t="s">
        <v>274</v>
      </c>
      <c r="C71" s="37"/>
      <c r="D71" s="37"/>
      <c r="E71" s="186"/>
      <c r="F71" s="214"/>
      <c r="G71" s="94"/>
      <c r="H71" s="95"/>
      <c r="I71" s="95"/>
      <c r="J71" s="95"/>
      <c r="K71" s="233"/>
      <c r="L71" s="96"/>
      <c r="M71" s="37"/>
      <c r="N71" s="37"/>
      <c r="O71" s="94"/>
      <c r="Q71" s="97"/>
      <c r="R71" s="97"/>
      <c r="S71" s="97"/>
      <c r="U71" s="57"/>
      <c r="V71" s="183"/>
      <c r="W71" s="183"/>
      <c r="X71" s="183"/>
    </row>
    <row r="72" spans="1:24" s="21" customFormat="1">
      <c r="A72" s="99"/>
      <c r="B72" s="250"/>
      <c r="C72" s="174"/>
      <c r="D72" s="174"/>
      <c r="E72" s="174"/>
      <c r="F72" s="122"/>
      <c r="G72" s="143"/>
      <c r="H72" s="175"/>
      <c r="I72" s="175"/>
      <c r="J72" s="175"/>
      <c r="K72" s="234"/>
      <c r="L72" s="176"/>
      <c r="M72" s="174"/>
      <c r="N72" s="174"/>
      <c r="O72" s="143"/>
      <c r="Q72" s="177"/>
      <c r="R72" s="177"/>
      <c r="S72" s="177"/>
      <c r="U72" s="178"/>
      <c r="V72" s="126"/>
      <c r="W72" s="126"/>
      <c r="X72" s="126"/>
    </row>
    <row r="73" spans="1:24" s="21" customFormat="1" ht="21">
      <c r="A73" s="179" t="s">
        <v>276</v>
      </c>
      <c r="B73" s="251"/>
      <c r="C73" s="146"/>
      <c r="D73" s="146"/>
      <c r="E73" s="146"/>
      <c r="F73" s="122"/>
      <c r="G73" s="101"/>
      <c r="H73" s="151"/>
      <c r="I73" s="151"/>
      <c r="J73" s="151"/>
      <c r="K73" s="235"/>
      <c r="L73" s="152"/>
      <c r="M73" s="146"/>
      <c r="N73" s="146"/>
      <c r="O73" s="101"/>
      <c r="Q73" s="180"/>
      <c r="R73" s="180"/>
      <c r="S73" s="180"/>
      <c r="U73" s="181"/>
      <c r="V73" s="126"/>
      <c r="W73" s="126"/>
      <c r="X73" s="126"/>
    </row>
    <row r="74" spans="1:24" ht="98.25" customHeight="1">
      <c r="A74" s="120" t="s">
        <v>277</v>
      </c>
      <c r="B74" s="340" t="s">
        <v>278</v>
      </c>
      <c r="C74" s="11" t="s">
        <v>279</v>
      </c>
      <c r="D74" s="12" t="s">
        <v>74</v>
      </c>
      <c r="E74" s="15" t="s">
        <v>58</v>
      </c>
      <c r="F74" s="12" t="s">
        <v>279</v>
      </c>
      <c r="G74" s="67" t="s">
        <v>120</v>
      </c>
      <c r="H74" s="16">
        <v>235</v>
      </c>
      <c r="I74" s="16">
        <v>7547</v>
      </c>
      <c r="J74" s="102">
        <v>725</v>
      </c>
      <c r="K74" s="227" t="s">
        <v>61</v>
      </c>
      <c r="L74" s="39">
        <v>-798.83798135665904</v>
      </c>
      <c r="M74" s="2" t="s">
        <v>280</v>
      </c>
      <c r="N74" s="3" t="s">
        <v>83</v>
      </c>
      <c r="O74" s="5" t="s">
        <v>61</v>
      </c>
      <c r="Q74" s="30">
        <f t="shared" ref="Q74:Q79" si="3">L74*H74</f>
        <v>-187726.92561881489</v>
      </c>
      <c r="R74" s="30">
        <f t="shared" ref="R74:R79" si="4">L74*I74</f>
        <v>-6028830.245298706</v>
      </c>
      <c r="S74" s="30">
        <f t="shared" ref="S74:S79" si="5">J74*L74</f>
        <v>-579157.5364835778</v>
      </c>
      <c r="U74" s="120" t="str">
        <f>A74</f>
        <v>Drinking water quality issues</v>
      </c>
      <c r="V74" s="30">
        <f>SUM(Q74:Q79)</f>
        <v>-2698864.257165404</v>
      </c>
      <c r="W74" s="30">
        <f>SUM(R74:R79)</f>
        <v>-8195907.0426551066</v>
      </c>
      <c r="X74" s="30">
        <f>SUM(S74:S79)</f>
        <v>-2781105.7913962184</v>
      </c>
    </row>
    <row r="75" spans="1:24" ht="60">
      <c r="A75" s="140"/>
      <c r="B75" s="341"/>
      <c r="C75" s="11" t="s">
        <v>281</v>
      </c>
      <c r="D75" s="12" t="s">
        <v>74</v>
      </c>
      <c r="E75" s="15" t="s">
        <v>58</v>
      </c>
      <c r="F75" s="12" t="s">
        <v>282</v>
      </c>
      <c r="G75" s="67" t="s">
        <v>120</v>
      </c>
      <c r="H75" s="16">
        <v>38</v>
      </c>
      <c r="I75" s="16">
        <v>49</v>
      </c>
      <c r="J75" s="102">
        <v>26</v>
      </c>
      <c r="K75" s="227" t="s">
        <v>61</v>
      </c>
      <c r="L75" s="39">
        <v>-2084.7437627658301</v>
      </c>
      <c r="M75" s="2" t="s">
        <v>280</v>
      </c>
      <c r="N75" s="3" t="s">
        <v>83</v>
      </c>
      <c r="O75" s="5" t="s">
        <v>61</v>
      </c>
      <c r="Q75" s="30">
        <f t="shared" si="3"/>
        <v>-79220.262985101537</v>
      </c>
      <c r="R75" s="30">
        <f t="shared" si="4"/>
        <v>-102152.44437552568</v>
      </c>
      <c r="S75" s="30">
        <f t="shared" si="5"/>
        <v>-54203.33783191158</v>
      </c>
      <c r="U75" s="8" t="s">
        <v>283</v>
      </c>
      <c r="V75" s="21"/>
      <c r="W75" s="21"/>
    </row>
    <row r="76" spans="1:24" ht="60">
      <c r="A76" s="140"/>
      <c r="B76" s="342"/>
      <c r="C76" s="11" t="s">
        <v>284</v>
      </c>
      <c r="D76" s="12" t="s">
        <v>74</v>
      </c>
      <c r="E76" s="15" t="s">
        <v>58</v>
      </c>
      <c r="F76" s="12" t="s">
        <v>284</v>
      </c>
      <c r="G76" s="67" t="s">
        <v>120</v>
      </c>
      <c r="H76" s="16">
        <v>7</v>
      </c>
      <c r="I76" s="42">
        <v>0</v>
      </c>
      <c r="J76" s="42">
        <v>0</v>
      </c>
      <c r="K76" s="227" t="s">
        <v>61</v>
      </c>
      <c r="L76" s="39">
        <v>-2084.7437627658301</v>
      </c>
      <c r="M76" s="2" t="s">
        <v>280</v>
      </c>
      <c r="N76" s="3" t="s">
        <v>83</v>
      </c>
      <c r="O76" s="5" t="s">
        <v>61</v>
      </c>
      <c r="Q76" s="30">
        <f t="shared" si="3"/>
        <v>-14593.206339360811</v>
      </c>
      <c r="R76" s="30">
        <f t="shared" si="4"/>
        <v>0</v>
      </c>
      <c r="S76" s="30">
        <f t="shared" si="5"/>
        <v>0</v>
      </c>
      <c r="U76" s="8"/>
      <c r="V76" s="21"/>
      <c r="W76" s="21"/>
    </row>
    <row r="77" spans="1:24" ht="42" customHeight="1">
      <c r="A77" s="140"/>
      <c r="B77" s="340" t="s">
        <v>285</v>
      </c>
      <c r="C77" s="11" t="s">
        <v>286</v>
      </c>
      <c r="D77" s="12" t="s">
        <v>74</v>
      </c>
      <c r="E77" s="15" t="s">
        <v>58</v>
      </c>
      <c r="F77" s="12" t="s">
        <v>286</v>
      </c>
      <c r="G77" s="67" t="s">
        <v>120</v>
      </c>
      <c r="H77" s="16">
        <v>1877</v>
      </c>
      <c r="I77" s="16">
        <v>1635</v>
      </c>
      <c r="J77" s="102">
        <v>1816</v>
      </c>
      <c r="K77" s="227" t="s">
        <v>61</v>
      </c>
      <c r="L77" s="39">
        <v>-576.73659407948105</v>
      </c>
      <c r="M77" s="2" t="s">
        <v>280</v>
      </c>
      <c r="N77" s="2" t="s">
        <v>180</v>
      </c>
      <c r="O77" s="5" t="s">
        <v>61</v>
      </c>
      <c r="Q77" s="30">
        <f t="shared" si="3"/>
        <v>-1082534.5870871858</v>
      </c>
      <c r="R77" s="30">
        <f t="shared" si="4"/>
        <v>-942964.33131995157</v>
      </c>
      <c r="S77" s="30">
        <f t="shared" si="5"/>
        <v>-1047353.6548483376</v>
      </c>
      <c r="U77" s="8"/>
      <c r="V77" s="21"/>
      <c r="W77" s="21"/>
    </row>
    <row r="78" spans="1:24" ht="37.5" customHeight="1">
      <c r="A78" s="140"/>
      <c r="B78" s="341"/>
      <c r="C78" s="11" t="s">
        <v>287</v>
      </c>
      <c r="D78" s="12" t="s">
        <v>74</v>
      </c>
      <c r="E78" s="15" t="s">
        <v>58</v>
      </c>
      <c r="F78" s="12" t="s">
        <v>287</v>
      </c>
      <c r="G78" s="67" t="s">
        <v>120</v>
      </c>
      <c r="H78" s="16">
        <v>1221</v>
      </c>
      <c r="I78" s="16">
        <v>911</v>
      </c>
      <c r="J78" s="102">
        <v>802</v>
      </c>
      <c r="K78" s="227" t="s">
        <v>61</v>
      </c>
      <c r="L78" s="39">
        <v>-576.73659407948105</v>
      </c>
      <c r="M78" s="2" t="s">
        <v>280</v>
      </c>
      <c r="N78" s="2" t="s">
        <v>180</v>
      </c>
      <c r="O78" s="5" t="s">
        <v>61</v>
      </c>
      <c r="Q78" s="30">
        <f t="shared" si="3"/>
        <v>-704195.38137104642</v>
      </c>
      <c r="R78" s="30">
        <f t="shared" si="4"/>
        <v>-525407.03720640729</v>
      </c>
      <c r="S78" s="30">
        <f t="shared" si="5"/>
        <v>-462542.7484517438</v>
      </c>
      <c r="U78" s="8"/>
      <c r="V78" s="21"/>
      <c r="W78" s="21"/>
    </row>
    <row r="79" spans="1:24" ht="42" customHeight="1">
      <c r="A79" s="43"/>
      <c r="B79" s="342"/>
      <c r="C79" s="11" t="s">
        <v>288</v>
      </c>
      <c r="D79" s="12" t="s">
        <v>74</v>
      </c>
      <c r="E79" s="15" t="s">
        <v>58</v>
      </c>
      <c r="F79" s="12" t="s">
        <v>288</v>
      </c>
      <c r="G79" s="67" t="s">
        <v>120</v>
      </c>
      <c r="H79" s="16">
        <v>1130</v>
      </c>
      <c r="I79" s="16">
        <v>1069</v>
      </c>
      <c r="J79" s="102">
        <v>1143</v>
      </c>
      <c r="K79" s="227" t="s">
        <v>61</v>
      </c>
      <c r="L79" s="39">
        <v>-558.04769359636703</v>
      </c>
      <c r="M79" s="2" t="s">
        <v>280</v>
      </c>
      <c r="N79" s="2" t="s">
        <v>180</v>
      </c>
      <c r="O79" s="5" t="s">
        <v>61</v>
      </c>
      <c r="Q79" s="30">
        <f t="shared" si="3"/>
        <v>-630593.89376389468</v>
      </c>
      <c r="R79" s="30">
        <f t="shared" si="4"/>
        <v>-596552.98445451632</v>
      </c>
      <c r="S79" s="30">
        <f t="shared" si="5"/>
        <v>-637848.51378064754</v>
      </c>
      <c r="U79" s="8"/>
      <c r="V79" s="21"/>
      <c r="W79" s="21"/>
    </row>
    <row r="80" spans="1:24" s="21" customFormat="1">
      <c r="B80" s="88"/>
      <c r="G80" s="7"/>
      <c r="H80" s="130"/>
      <c r="I80" s="130"/>
      <c r="J80" s="130"/>
      <c r="K80" s="221"/>
      <c r="L80" s="29"/>
      <c r="M80" s="29"/>
      <c r="O80" s="7"/>
      <c r="Q80" s="29"/>
      <c r="R80" s="29"/>
      <c r="S80" s="29"/>
    </row>
    <row r="81" spans="1:24" ht="45" customHeight="1">
      <c r="A81" s="120" t="s">
        <v>289</v>
      </c>
      <c r="B81" s="340" t="s">
        <v>290</v>
      </c>
      <c r="C81" s="11" t="s">
        <v>291</v>
      </c>
      <c r="D81" s="12" t="s">
        <v>74</v>
      </c>
      <c r="E81" s="12" t="s">
        <v>114</v>
      </c>
      <c r="F81" s="12" t="s">
        <v>292</v>
      </c>
      <c r="G81" s="67" t="s">
        <v>120</v>
      </c>
      <c r="H81" s="16">
        <v>571288</v>
      </c>
      <c r="I81" s="16">
        <v>382634</v>
      </c>
      <c r="J81" s="56">
        <v>434666</v>
      </c>
      <c r="K81" s="227" t="s">
        <v>61</v>
      </c>
      <c r="L81" s="39">
        <v>-217.89226033475799</v>
      </c>
      <c r="M81" s="2" t="s">
        <v>102</v>
      </c>
      <c r="N81" s="3" t="s">
        <v>83</v>
      </c>
      <c r="O81" s="262" t="s">
        <v>61</v>
      </c>
      <c r="Q81" s="30">
        <f t="shared" ref="Q81:Q86" si="6">L81*H81</f>
        <v>-124479233.62212323</v>
      </c>
      <c r="R81" s="30">
        <f t="shared" ref="R81:R86" si="7">L81*I81</f>
        <v>-83372987.140929788</v>
      </c>
      <c r="S81" s="30">
        <f t="shared" ref="S81:S86" si="8">J81*L81</f>
        <v>-94710357.230667919</v>
      </c>
      <c r="U81" s="120" t="str">
        <f>A81</f>
        <v>Interruption to supply</v>
      </c>
      <c r="V81" s="30">
        <f>SUM(Q81:Q86)</f>
        <v>-190769308.8775534</v>
      </c>
      <c r="W81" s="30">
        <f>SUM(R81:R86)</f>
        <v>-123021621.57459514</v>
      </c>
      <c r="X81" s="30">
        <f>SUM(S81:S86)</f>
        <v>-127583413.35797761</v>
      </c>
    </row>
    <row r="82" spans="1:24" ht="29.25" customHeight="1">
      <c r="A82" s="133"/>
      <c r="B82" s="341"/>
      <c r="C82" s="11" t="s">
        <v>293</v>
      </c>
      <c r="D82" s="12" t="s">
        <v>74</v>
      </c>
      <c r="E82" s="12" t="s">
        <v>114</v>
      </c>
      <c r="F82" s="12" t="s">
        <v>294</v>
      </c>
      <c r="G82" s="67" t="s">
        <v>120</v>
      </c>
      <c r="H82" s="16">
        <v>60039</v>
      </c>
      <c r="I82" s="16">
        <v>32932</v>
      </c>
      <c r="J82" s="56">
        <v>31483</v>
      </c>
      <c r="K82" s="227" t="s">
        <v>61</v>
      </c>
      <c r="L82" s="39">
        <v>-561.31382084179904</v>
      </c>
      <c r="M82" s="2" t="s">
        <v>102</v>
      </c>
      <c r="N82" s="3" t="s">
        <v>83</v>
      </c>
      <c r="O82" s="262" t="s">
        <v>61</v>
      </c>
      <c r="Q82" s="30">
        <f t="shared" si="6"/>
        <v>-33700720.489520773</v>
      </c>
      <c r="R82" s="30">
        <f t="shared" si="7"/>
        <v>-18485186.747962125</v>
      </c>
      <c r="S82" s="30">
        <f t="shared" si="8"/>
        <v>-17671843.02156236</v>
      </c>
      <c r="U82" s="8" t="s">
        <v>295</v>
      </c>
      <c r="V82" s="21"/>
      <c r="W82" s="21"/>
    </row>
    <row r="83" spans="1:24" ht="30">
      <c r="A83" s="140"/>
      <c r="B83" s="341"/>
      <c r="C83" s="11" t="s">
        <v>296</v>
      </c>
      <c r="D83" s="12" t="s">
        <v>74</v>
      </c>
      <c r="E83" s="12" t="s">
        <v>114</v>
      </c>
      <c r="F83" s="12" t="s">
        <v>297</v>
      </c>
      <c r="G83" s="67" t="s">
        <v>120</v>
      </c>
      <c r="H83" s="16">
        <v>24598</v>
      </c>
      <c r="I83" s="16">
        <v>13316</v>
      </c>
      <c r="J83" s="56">
        <v>13100</v>
      </c>
      <c r="K83" s="227" t="s">
        <v>61</v>
      </c>
      <c r="L83" s="39">
        <v>-968.03628958668503</v>
      </c>
      <c r="M83" s="2" t="s">
        <v>102</v>
      </c>
      <c r="N83" s="3" t="s">
        <v>83</v>
      </c>
      <c r="O83" s="262" t="s">
        <v>61</v>
      </c>
      <c r="Q83" s="30">
        <f t="shared" si="6"/>
        <v>-23811756.651253279</v>
      </c>
      <c r="R83" s="30">
        <f t="shared" si="7"/>
        <v>-12890371.232136298</v>
      </c>
      <c r="S83" s="30">
        <f t="shared" si="8"/>
        <v>-12681275.393585574</v>
      </c>
      <c r="U83" s="8"/>
      <c r="V83" s="21"/>
      <c r="W83" s="21"/>
    </row>
    <row r="84" spans="1:24" ht="30">
      <c r="A84" s="140"/>
      <c r="B84" s="341"/>
      <c r="C84" s="11" t="s">
        <v>298</v>
      </c>
      <c r="D84" s="12" t="s">
        <v>74</v>
      </c>
      <c r="E84" s="12" t="s">
        <v>114</v>
      </c>
      <c r="F84" s="12" t="s">
        <v>299</v>
      </c>
      <c r="G84" s="67" t="s">
        <v>120</v>
      </c>
      <c r="H84" s="16">
        <v>5541</v>
      </c>
      <c r="I84" s="16">
        <v>6172</v>
      </c>
      <c r="J84" s="56">
        <v>1797</v>
      </c>
      <c r="K84" s="227" t="s">
        <v>61</v>
      </c>
      <c r="L84" s="39">
        <v>-1270.00137055556</v>
      </c>
      <c r="M84" s="2" t="s">
        <v>102</v>
      </c>
      <c r="N84" s="3" t="s">
        <v>83</v>
      </c>
      <c r="O84" s="262" t="s">
        <v>61</v>
      </c>
      <c r="Q84" s="30">
        <f t="shared" si="6"/>
        <v>-7037077.5942483582</v>
      </c>
      <c r="R84" s="30">
        <f t="shared" si="7"/>
        <v>-7838448.4590689167</v>
      </c>
      <c r="S84" s="30">
        <f t="shared" si="8"/>
        <v>-2282192.4628883414</v>
      </c>
      <c r="U84" s="8"/>
      <c r="V84" s="21"/>
      <c r="W84" s="21"/>
    </row>
    <row r="85" spans="1:24" ht="30">
      <c r="A85" s="140"/>
      <c r="B85" s="341"/>
      <c r="C85" s="11" t="s">
        <v>300</v>
      </c>
      <c r="D85" s="12" t="s">
        <v>74</v>
      </c>
      <c r="E85" s="12" t="s">
        <v>114</v>
      </c>
      <c r="F85" s="12" t="s">
        <v>301</v>
      </c>
      <c r="G85" s="67" t="s">
        <v>120</v>
      </c>
      <c r="H85" s="16">
        <v>899</v>
      </c>
      <c r="I85" s="16">
        <v>216</v>
      </c>
      <c r="J85" s="56">
        <v>123</v>
      </c>
      <c r="K85" s="227" t="s">
        <v>61</v>
      </c>
      <c r="L85" s="39">
        <v>-1932.8882054748301</v>
      </c>
      <c r="M85" s="2" t="s">
        <v>102</v>
      </c>
      <c r="N85" s="3" t="s">
        <v>83</v>
      </c>
      <c r="O85" s="262" t="s">
        <v>61</v>
      </c>
      <c r="Q85" s="30">
        <f t="shared" si="6"/>
        <v>-1737666.4967218724</v>
      </c>
      <c r="R85" s="30">
        <f t="shared" si="7"/>
        <v>-417503.85238256329</v>
      </c>
      <c r="S85" s="30">
        <f t="shared" si="8"/>
        <v>-237745.2492734041</v>
      </c>
      <c r="U85" s="8"/>
      <c r="V85" s="21"/>
      <c r="W85" s="21"/>
    </row>
    <row r="86" spans="1:24" ht="30">
      <c r="A86" s="43"/>
      <c r="B86" s="342"/>
      <c r="C86" s="11" t="s">
        <v>302</v>
      </c>
      <c r="D86" s="12" t="s">
        <v>74</v>
      </c>
      <c r="E86" s="12" t="s">
        <v>114</v>
      </c>
      <c r="F86" s="12" t="s">
        <v>303</v>
      </c>
      <c r="G86" s="67" t="s">
        <v>120</v>
      </c>
      <c r="H86" s="16">
        <v>1</v>
      </c>
      <c r="I86" s="42">
        <v>6</v>
      </c>
      <c r="J86" s="315">
        <v>0</v>
      </c>
      <c r="K86" s="227" t="s">
        <v>61</v>
      </c>
      <c r="L86" s="39">
        <v>-2854.0236859095799</v>
      </c>
      <c r="M86" s="2" t="s">
        <v>102</v>
      </c>
      <c r="N86" s="3" t="s">
        <v>83</v>
      </c>
      <c r="O86" s="5" t="s">
        <v>61</v>
      </c>
      <c r="Q86" s="30">
        <f t="shared" si="6"/>
        <v>-2854.0236859095799</v>
      </c>
      <c r="R86" s="30">
        <f t="shared" si="7"/>
        <v>-17124.142115457478</v>
      </c>
      <c r="S86" s="30">
        <f t="shared" si="8"/>
        <v>0</v>
      </c>
      <c r="U86" s="8"/>
      <c r="V86" s="21"/>
      <c r="W86" s="21"/>
    </row>
    <row r="87" spans="1:24" s="21" customFormat="1">
      <c r="A87" s="43"/>
      <c r="B87" s="252"/>
      <c r="C87" s="20"/>
      <c r="D87" s="20"/>
      <c r="E87" s="20"/>
      <c r="F87" s="328"/>
      <c r="G87" s="69"/>
      <c r="H87" s="141"/>
      <c r="I87" s="182"/>
      <c r="J87" s="182"/>
      <c r="K87" s="236"/>
      <c r="L87" s="138"/>
      <c r="M87" s="20"/>
      <c r="N87" s="135"/>
      <c r="O87" s="69"/>
      <c r="Q87" s="139"/>
      <c r="R87" s="139"/>
      <c r="S87" s="139"/>
      <c r="U87" s="24"/>
    </row>
    <row r="88" spans="1:24" ht="95.25" customHeight="1">
      <c r="A88" s="120" t="s">
        <v>304</v>
      </c>
      <c r="B88" s="247" t="s">
        <v>304</v>
      </c>
      <c r="C88" s="11" t="s">
        <v>305</v>
      </c>
      <c r="D88" s="12" t="s">
        <v>74</v>
      </c>
      <c r="E88" s="12" t="s">
        <v>114</v>
      </c>
      <c r="F88" s="12" t="s">
        <v>306</v>
      </c>
      <c r="G88" s="67" t="s">
        <v>76</v>
      </c>
      <c r="H88" s="16">
        <v>53</v>
      </c>
      <c r="I88" s="16">
        <v>65</v>
      </c>
      <c r="J88" s="48">
        <v>62</v>
      </c>
      <c r="K88" s="227" t="s">
        <v>61</v>
      </c>
      <c r="L88" s="39">
        <v>-7586.2315602548297</v>
      </c>
      <c r="M88" s="2" t="s">
        <v>102</v>
      </c>
      <c r="N88" s="3" t="s">
        <v>83</v>
      </c>
      <c r="O88" s="5" t="s">
        <v>61</v>
      </c>
      <c r="Q88" s="30">
        <f>L88*H88</f>
        <v>-402070.27269350598</v>
      </c>
      <c r="R88" s="30">
        <f>L88*I88</f>
        <v>-493105.05141656392</v>
      </c>
      <c r="S88" s="30">
        <f>J88*L88</f>
        <v>-470346.35673579946</v>
      </c>
      <c r="U88" s="120" t="str">
        <f>A88</f>
        <v>Low pressure</v>
      </c>
      <c r="V88" s="30">
        <f>Q88</f>
        <v>-402070.27269350598</v>
      </c>
      <c r="W88" s="30">
        <f>R88</f>
        <v>-493105.05141656392</v>
      </c>
      <c r="X88" s="30">
        <f>S88</f>
        <v>-470346.35673579946</v>
      </c>
    </row>
    <row r="89" spans="1:24" s="21" customFormat="1">
      <c r="B89" s="88"/>
      <c r="G89" s="7"/>
      <c r="H89" s="130"/>
      <c r="I89" s="130"/>
      <c r="J89" s="130"/>
      <c r="K89" s="221"/>
      <c r="L89" s="29"/>
      <c r="M89" s="29"/>
      <c r="O89" s="7"/>
      <c r="Q89" s="29"/>
      <c r="R89" s="29"/>
      <c r="S89" s="29"/>
    </row>
    <row r="90" spans="1:24" ht="87.75" customHeight="1">
      <c r="A90" s="120" t="s">
        <v>307</v>
      </c>
      <c r="B90" s="247" t="s">
        <v>307</v>
      </c>
      <c r="C90" s="11" t="s">
        <v>308</v>
      </c>
      <c r="D90" s="12" t="s">
        <v>74</v>
      </c>
      <c r="E90" s="12" t="s">
        <v>114</v>
      </c>
      <c r="F90" s="15" t="s">
        <v>309</v>
      </c>
      <c r="G90" s="67" t="s">
        <v>76</v>
      </c>
      <c r="H90" s="12">
        <v>491</v>
      </c>
      <c r="I90" s="48">
        <v>662</v>
      </c>
      <c r="J90" s="56">
        <v>418</v>
      </c>
      <c r="K90" s="224" t="s">
        <v>61</v>
      </c>
      <c r="L90" s="39">
        <v>-138765.79495262101</v>
      </c>
      <c r="M90" s="2" t="s">
        <v>280</v>
      </c>
      <c r="N90" s="3" t="s">
        <v>83</v>
      </c>
      <c r="O90" s="5" t="s">
        <v>61</v>
      </c>
      <c r="Q90" s="30">
        <f>L90*H90</f>
        <v>-68134005.321736917</v>
      </c>
      <c r="R90" s="30">
        <f>L90*I90</f>
        <v>-91862956.258635119</v>
      </c>
      <c r="S90" s="30">
        <f>J90*L90</f>
        <v>-58004102.290195584</v>
      </c>
      <c r="U90" s="120" t="str">
        <f>A90</f>
        <v>Internal sewer flooding</v>
      </c>
      <c r="V90" s="30">
        <f>Q90</f>
        <v>-68134005.321736917</v>
      </c>
      <c r="W90" s="30">
        <f>R90</f>
        <v>-91862956.258635119</v>
      </c>
      <c r="X90" s="30">
        <f>S90</f>
        <v>-58004102.290195584</v>
      </c>
    </row>
    <row r="91" spans="1:24" s="21" customFormat="1">
      <c r="A91" s="34"/>
      <c r="B91" s="246"/>
      <c r="G91" s="7"/>
      <c r="H91" s="130"/>
      <c r="I91" s="130"/>
      <c r="J91" s="130"/>
      <c r="K91" s="221"/>
      <c r="L91" s="149"/>
      <c r="O91" s="7"/>
      <c r="Q91" s="29"/>
      <c r="R91" s="29"/>
      <c r="S91" s="29"/>
      <c r="U91" s="34"/>
      <c r="V91" s="34"/>
      <c r="W91" s="34"/>
      <c r="X91" s="34"/>
    </row>
    <row r="92" spans="1:24" ht="60">
      <c r="A92" s="120" t="s">
        <v>310</v>
      </c>
      <c r="B92" s="247" t="s">
        <v>310</v>
      </c>
      <c r="C92" s="11" t="s">
        <v>311</v>
      </c>
      <c r="D92" s="12" t="s">
        <v>74</v>
      </c>
      <c r="E92" s="12" t="s">
        <v>114</v>
      </c>
      <c r="F92" s="12" t="s">
        <v>312</v>
      </c>
      <c r="G92" s="67" t="s">
        <v>76</v>
      </c>
      <c r="H92" s="16">
        <v>4673</v>
      </c>
      <c r="I92" s="16">
        <v>6564</v>
      </c>
      <c r="J92" s="48">
        <v>5232</v>
      </c>
      <c r="K92" s="227" t="s">
        <v>61</v>
      </c>
      <c r="L92" s="39">
        <v>-9871.78164527222</v>
      </c>
      <c r="M92" s="2" t="s">
        <v>280</v>
      </c>
      <c r="N92" s="3" t="s">
        <v>83</v>
      </c>
      <c r="O92" s="5" t="s">
        <v>61</v>
      </c>
      <c r="Q92" s="30">
        <f>L92*H92</f>
        <v>-46130835.628357083</v>
      </c>
      <c r="R92" s="30">
        <f>L92*I92</f>
        <v>-64798374.719566852</v>
      </c>
      <c r="S92" s="30">
        <f>J92*L92</f>
        <v>-51649161.568064258</v>
      </c>
      <c r="U92" s="120" t="str">
        <f>A92</f>
        <v>External sewer flooding</v>
      </c>
      <c r="V92" s="30">
        <f>Q92</f>
        <v>-46130835.628357083</v>
      </c>
      <c r="W92" s="30">
        <f>R92</f>
        <v>-64798374.719566852</v>
      </c>
      <c r="X92" s="30">
        <f>S92</f>
        <v>-51649161.568064258</v>
      </c>
    </row>
    <row r="93" spans="1:24" s="21" customFormat="1">
      <c r="A93" s="34"/>
      <c r="B93" s="246"/>
      <c r="G93" s="7"/>
      <c r="H93" s="130"/>
      <c r="I93" s="130"/>
      <c r="J93" s="130"/>
      <c r="K93" s="221"/>
      <c r="L93" s="149"/>
      <c r="O93" s="7"/>
      <c r="Q93" s="29"/>
      <c r="R93" s="29"/>
      <c r="S93" s="29"/>
      <c r="U93" s="34"/>
      <c r="V93" s="34"/>
      <c r="W93" s="34"/>
      <c r="X93" s="34"/>
    </row>
    <row r="94" spans="1:24" ht="45">
      <c r="A94" s="120" t="s">
        <v>313</v>
      </c>
      <c r="B94" s="247" t="s">
        <v>314</v>
      </c>
      <c r="C94" s="11" t="s">
        <v>315</v>
      </c>
      <c r="D94" s="17" t="s">
        <v>74</v>
      </c>
      <c r="E94" s="12" t="s">
        <v>114</v>
      </c>
      <c r="F94" s="12" t="s">
        <v>316</v>
      </c>
      <c r="G94" s="67" t="s">
        <v>120</v>
      </c>
      <c r="H94" s="16">
        <v>27642</v>
      </c>
      <c r="I94" s="16">
        <v>20662</v>
      </c>
      <c r="J94" s="16">
        <v>14401</v>
      </c>
      <c r="K94" s="227" t="s">
        <v>61</v>
      </c>
      <c r="L94" s="39">
        <v>-1916.4053336356301</v>
      </c>
      <c r="M94" s="2" t="s">
        <v>280</v>
      </c>
      <c r="N94" s="3" t="s">
        <v>83</v>
      </c>
      <c r="O94" s="5" t="s">
        <v>61</v>
      </c>
      <c r="Q94" s="30">
        <f>L94*H94</f>
        <v>-52973276.232356086</v>
      </c>
      <c r="R94" s="30">
        <f>L94*I94</f>
        <v>-39596767.003579386</v>
      </c>
      <c r="S94" s="30">
        <f>J94*L94</f>
        <v>-27598153.209686708</v>
      </c>
      <c r="U94" s="120" t="str">
        <f>A94</f>
        <v xml:space="preserve">Loss of used water disposal facilities </v>
      </c>
      <c r="V94" s="30">
        <f>Q94</f>
        <v>-52973276.232356086</v>
      </c>
      <c r="W94" s="30">
        <f>R94</f>
        <v>-39596767.003579386</v>
      </c>
      <c r="X94" s="30">
        <f>S94</f>
        <v>-27598153.209686708</v>
      </c>
    </row>
    <row r="95" spans="1:24" s="21" customFormat="1">
      <c r="B95" s="88"/>
      <c r="G95" s="7"/>
      <c r="H95" s="148"/>
      <c r="I95" s="130"/>
      <c r="J95" s="130"/>
      <c r="K95" s="221"/>
      <c r="L95" s="29"/>
      <c r="M95" s="29"/>
      <c r="O95" s="7"/>
      <c r="Q95" s="29"/>
      <c r="R95" s="29"/>
      <c r="S95" s="29"/>
    </row>
    <row r="96" spans="1:24" ht="135.75" customHeight="1">
      <c r="A96" s="120" t="s">
        <v>317</v>
      </c>
      <c r="B96" s="247" t="s">
        <v>318</v>
      </c>
      <c r="C96" s="11" t="s">
        <v>319</v>
      </c>
      <c r="D96" s="12" t="s">
        <v>74</v>
      </c>
      <c r="E96" s="12" t="s">
        <v>58</v>
      </c>
      <c r="F96" s="12" t="s">
        <v>320</v>
      </c>
      <c r="G96" s="67" t="s">
        <v>76</v>
      </c>
      <c r="H96" s="16">
        <v>16082</v>
      </c>
      <c r="I96" s="16">
        <v>31623</v>
      </c>
      <c r="J96" s="16">
        <v>43919</v>
      </c>
      <c r="K96" s="222" t="s">
        <v>61</v>
      </c>
      <c r="L96" s="39">
        <v>-3424</v>
      </c>
      <c r="M96" s="3" t="s">
        <v>321</v>
      </c>
      <c r="N96" s="3" t="s">
        <v>322</v>
      </c>
      <c r="O96" s="260" t="s">
        <v>61</v>
      </c>
      <c r="Q96" s="30">
        <f>L96*H96</f>
        <v>-55064768</v>
      </c>
      <c r="R96" s="30">
        <f>L96*I96</f>
        <v>-108277152</v>
      </c>
      <c r="S96" s="30">
        <f>J96*L96</f>
        <v>-150378656</v>
      </c>
      <c r="U96" s="120" t="str">
        <f>A96</f>
        <v>Storm overflow spills</v>
      </c>
      <c r="V96" s="30">
        <f>Q96</f>
        <v>-55064768</v>
      </c>
      <c r="W96" s="30">
        <f>R96</f>
        <v>-108277152</v>
      </c>
      <c r="X96" s="30">
        <f>S96</f>
        <v>-150378656</v>
      </c>
    </row>
    <row r="97" spans="1:24" ht="99" customHeight="1">
      <c r="A97" s="217"/>
      <c r="B97" s="247" t="s">
        <v>323</v>
      </c>
      <c r="C97" s="11" t="s">
        <v>324</v>
      </c>
      <c r="D97" s="12" t="s">
        <v>74</v>
      </c>
      <c r="E97" s="12" t="s">
        <v>58</v>
      </c>
      <c r="F97" s="12" t="s">
        <v>325</v>
      </c>
      <c r="G97" s="94"/>
      <c r="H97" s="94"/>
      <c r="I97" s="94"/>
      <c r="J97" s="94"/>
      <c r="K97" s="94"/>
      <c r="L97" s="94"/>
      <c r="M97" s="94"/>
      <c r="N97" s="94"/>
      <c r="O97" s="94"/>
      <c r="Q97" s="94"/>
      <c r="R97" s="94"/>
      <c r="S97" s="94"/>
      <c r="U97" s="94"/>
      <c r="V97" s="94"/>
      <c r="W97" s="94"/>
      <c r="X97" s="94"/>
    </row>
    <row r="98" spans="1:24">
      <c r="B98" s="253"/>
      <c r="C98" s="13"/>
      <c r="H98" s="25"/>
      <c r="I98" s="25"/>
      <c r="J98" s="25"/>
      <c r="K98" s="237"/>
      <c r="Q98" s="41"/>
      <c r="R98" s="41"/>
      <c r="S98" s="41"/>
      <c r="X98" s="1"/>
    </row>
    <row r="99" spans="1:24" ht="60">
      <c r="A99" s="120" t="s">
        <v>326</v>
      </c>
      <c r="B99" s="247" t="s">
        <v>327</v>
      </c>
      <c r="C99" s="11" t="s">
        <v>328</v>
      </c>
      <c r="D99" s="12" t="s">
        <v>57</v>
      </c>
      <c r="E99" s="12" t="s">
        <v>114</v>
      </c>
      <c r="F99" s="12" t="s">
        <v>329</v>
      </c>
      <c r="G99" s="67" t="s">
        <v>76</v>
      </c>
      <c r="H99" s="16">
        <v>2100252</v>
      </c>
      <c r="I99" s="16">
        <v>2112288</v>
      </c>
      <c r="J99" s="16">
        <v>2127572</v>
      </c>
      <c r="K99" s="227" t="s">
        <v>61</v>
      </c>
      <c r="L99" s="39">
        <v>19932.430516619082</v>
      </c>
      <c r="M99" s="2" t="s">
        <v>330</v>
      </c>
      <c r="N99" s="2" t="s">
        <v>331</v>
      </c>
      <c r="O99" s="5" t="s">
        <v>96</v>
      </c>
      <c r="Q99" s="30">
        <f>L99*H99</f>
        <v>41863127057.390259</v>
      </c>
      <c r="R99" s="30">
        <f>L99*I99</f>
        <v>42103033791.088287</v>
      </c>
      <c r="S99" s="30">
        <f>J99*L99</f>
        <v>42407681059.104294</v>
      </c>
      <c r="U99" s="120" t="str">
        <f>A99</f>
        <v>Reliable quality water supply</v>
      </c>
      <c r="V99" s="30">
        <f>Q99</f>
        <v>41863127057.390259</v>
      </c>
      <c r="W99" s="30">
        <f>R99</f>
        <v>42103033791.088287</v>
      </c>
      <c r="X99" s="30">
        <f>S99</f>
        <v>42407681059.104294</v>
      </c>
    </row>
    <row r="100" spans="1:24">
      <c r="A100" s="14"/>
      <c r="B100" s="254"/>
      <c r="C100" s="14"/>
      <c r="H100" s="47"/>
      <c r="I100" s="25"/>
      <c r="J100" s="25"/>
      <c r="K100" s="237"/>
      <c r="Q100" s="41"/>
      <c r="R100" s="41"/>
      <c r="S100" s="41"/>
      <c r="U100" s="14"/>
      <c r="V100" s="14"/>
      <c r="W100" s="14"/>
      <c r="X100" s="14"/>
    </row>
    <row r="101" spans="1:24" ht="75">
      <c r="A101" s="120" t="s">
        <v>332</v>
      </c>
      <c r="B101" s="247" t="s">
        <v>333</v>
      </c>
      <c r="C101" s="11" t="s">
        <v>328</v>
      </c>
      <c r="D101" s="12" t="s">
        <v>57</v>
      </c>
      <c r="E101" s="12" t="s">
        <v>114</v>
      </c>
      <c r="F101" s="12" t="s">
        <v>334</v>
      </c>
      <c r="G101" s="67" t="s">
        <v>76</v>
      </c>
      <c r="H101" s="16">
        <v>2710375</v>
      </c>
      <c r="I101" s="16">
        <v>2732538</v>
      </c>
      <c r="J101" s="16">
        <v>2761711</v>
      </c>
      <c r="K101" s="227" t="s">
        <v>61</v>
      </c>
      <c r="L101" s="39">
        <v>12060.77463695798</v>
      </c>
      <c r="M101" s="2" t="s">
        <v>330</v>
      </c>
      <c r="N101" s="2" t="s">
        <v>335</v>
      </c>
      <c r="O101" s="5" t="s">
        <v>336</v>
      </c>
      <c r="Q101" s="30">
        <f>L101*H101</f>
        <v>32689222056.644985</v>
      </c>
      <c r="R101" s="30">
        <f>L101*I101</f>
        <v>32956525004.923885</v>
      </c>
      <c r="S101" s="30">
        <f>J101*L101</f>
        <v>33308373983.40786</v>
      </c>
      <c r="U101" s="120" t="str">
        <f>A101</f>
        <v>Reliable collection of used water</v>
      </c>
      <c r="V101" s="30">
        <f>Q101</f>
        <v>32689222056.644985</v>
      </c>
      <c r="W101" s="30">
        <f>R101</f>
        <v>32956525004.923885</v>
      </c>
      <c r="X101" s="30">
        <f>S101</f>
        <v>33308373983.40786</v>
      </c>
    </row>
    <row r="102" spans="1:24" s="21" customFormat="1">
      <c r="B102" s="88"/>
      <c r="G102" s="7"/>
      <c r="H102" s="130"/>
      <c r="I102" s="130"/>
      <c r="J102" s="130"/>
      <c r="K102" s="221"/>
      <c r="L102" s="29"/>
      <c r="M102" s="29"/>
      <c r="O102" s="7"/>
      <c r="Q102" s="29"/>
      <c r="R102" s="29"/>
      <c r="S102" s="29"/>
    </row>
    <row r="103" spans="1:24" s="21" customFormat="1">
      <c r="B103" s="88"/>
      <c r="G103" s="7"/>
      <c r="H103" s="130"/>
      <c r="I103" s="130"/>
      <c r="J103" s="130"/>
      <c r="K103" s="221"/>
      <c r="L103" s="29"/>
      <c r="M103" s="29"/>
      <c r="O103" s="7"/>
      <c r="Q103" s="29"/>
      <c r="R103" s="29"/>
      <c r="S103" s="29"/>
    </row>
    <row r="104" spans="1:24" s="21" customFormat="1" ht="15" customHeight="1">
      <c r="B104" s="88"/>
      <c r="G104" s="7"/>
      <c r="K104" s="7"/>
      <c r="L104" s="29"/>
      <c r="M104" s="29"/>
      <c r="O104" s="7"/>
    </row>
    <row r="105" spans="1:24" s="21" customFormat="1" ht="15" customHeight="1">
      <c r="B105" s="88"/>
      <c r="G105" s="7"/>
      <c r="K105" s="7"/>
      <c r="L105" s="29"/>
      <c r="M105" s="29"/>
      <c r="O105" s="7"/>
    </row>
    <row r="106" spans="1:24" s="21" customFormat="1" ht="15" customHeight="1">
      <c r="B106" s="88"/>
      <c r="G106" s="7"/>
      <c r="K106" s="7"/>
      <c r="L106" s="29"/>
      <c r="M106" s="29"/>
      <c r="O106" s="7"/>
    </row>
    <row r="107" spans="1:24" s="21" customFormat="1" ht="15" customHeight="1">
      <c r="B107" s="88"/>
      <c r="G107" s="7"/>
      <c r="K107" s="7"/>
      <c r="L107" s="29"/>
      <c r="M107" s="29"/>
      <c r="O107" s="7"/>
    </row>
    <row r="108" spans="1:24" s="21" customFormat="1" ht="15" customHeight="1">
      <c r="B108" s="88"/>
      <c r="G108" s="7"/>
      <c r="K108" s="7"/>
      <c r="L108" s="29"/>
      <c r="M108" s="29"/>
      <c r="O108" s="7"/>
    </row>
    <row r="109" spans="1:24" s="21" customFormat="1" ht="15" customHeight="1">
      <c r="B109" s="88"/>
      <c r="G109" s="7"/>
      <c r="K109" s="7"/>
      <c r="L109" s="29"/>
      <c r="M109" s="29"/>
      <c r="O109" s="7"/>
    </row>
    <row r="110" spans="1:24" s="21" customFormat="1" ht="15" customHeight="1">
      <c r="B110" s="88"/>
      <c r="G110" s="7"/>
      <c r="K110" s="7"/>
      <c r="L110" s="29"/>
      <c r="M110" s="29"/>
      <c r="O110" s="7"/>
    </row>
    <row r="111" spans="1:24" s="21" customFormat="1" ht="15" customHeight="1">
      <c r="B111" s="88"/>
      <c r="G111" s="7"/>
      <c r="K111" s="7"/>
      <c r="L111" s="29"/>
      <c r="M111" s="29"/>
      <c r="O111" s="7"/>
    </row>
    <row r="112" spans="1:24" s="21" customFormat="1" ht="15" customHeight="1">
      <c r="B112" s="88"/>
      <c r="G112" s="7"/>
      <c r="K112" s="7"/>
      <c r="L112" s="29"/>
      <c r="M112" s="29"/>
      <c r="O112" s="7"/>
    </row>
    <row r="113" spans="1:23" s="21" customFormat="1" ht="15" customHeight="1">
      <c r="B113" s="88"/>
      <c r="G113" s="7"/>
      <c r="K113" s="7"/>
      <c r="L113" s="29"/>
      <c r="M113" s="29"/>
      <c r="O113" s="7"/>
    </row>
    <row r="114" spans="1:23" s="21" customFormat="1" ht="15" customHeight="1">
      <c r="B114" s="88"/>
      <c r="G114" s="7"/>
      <c r="K114" s="7"/>
      <c r="L114" s="29"/>
      <c r="M114" s="29"/>
      <c r="O114" s="7"/>
    </row>
    <row r="115" spans="1:23" s="21" customFormat="1" ht="15" customHeight="1">
      <c r="B115" s="88"/>
      <c r="G115" s="7"/>
      <c r="K115" s="7"/>
      <c r="L115" s="29"/>
      <c r="M115" s="29"/>
      <c r="O115" s="7"/>
    </row>
    <row r="116" spans="1:23" s="21" customFormat="1" ht="15" customHeight="1">
      <c r="B116" s="88"/>
      <c r="G116" s="7"/>
      <c r="K116" s="7"/>
      <c r="L116" s="29"/>
      <c r="M116" s="29"/>
      <c r="O116" s="7"/>
    </row>
    <row r="117" spans="1:23" s="21" customFormat="1" ht="15" customHeight="1">
      <c r="B117" s="88"/>
      <c r="G117" s="7"/>
      <c r="K117" s="7"/>
      <c r="L117" s="29"/>
      <c r="M117" s="29"/>
      <c r="O117" s="7"/>
    </row>
    <row r="118" spans="1:23" s="21" customFormat="1" ht="15" customHeight="1">
      <c r="B118" s="88"/>
      <c r="G118" s="7"/>
      <c r="K118" s="7"/>
      <c r="L118" s="29"/>
      <c r="M118" s="29"/>
      <c r="O118" s="7"/>
    </row>
    <row r="119" spans="1:23" s="21" customFormat="1" ht="15" customHeight="1">
      <c r="B119" s="88"/>
      <c r="G119" s="7"/>
      <c r="K119" s="7"/>
      <c r="L119" s="29"/>
      <c r="M119" s="29"/>
      <c r="O119" s="7"/>
    </row>
    <row r="120" spans="1:23" s="21" customFormat="1" ht="15" customHeight="1">
      <c r="B120" s="88"/>
      <c r="G120" s="7"/>
      <c r="K120" s="7"/>
      <c r="L120" s="29"/>
      <c r="M120" s="29"/>
      <c r="O120" s="7"/>
    </row>
    <row r="121" spans="1:23" s="21" customFormat="1" ht="15" customHeight="1">
      <c r="B121" s="88"/>
      <c r="G121" s="7"/>
      <c r="K121" s="7"/>
      <c r="L121" s="29"/>
      <c r="M121" s="29"/>
      <c r="O121" s="7"/>
    </row>
    <row r="122" spans="1:23" s="21" customFormat="1" ht="15" customHeight="1">
      <c r="B122" s="88"/>
      <c r="G122" s="7"/>
      <c r="K122" s="7"/>
      <c r="L122" s="29"/>
      <c r="M122" s="29"/>
      <c r="O122" s="7"/>
    </row>
    <row r="123" spans="1:23">
      <c r="A123" s="21"/>
      <c r="B123" s="88"/>
      <c r="C123" s="21"/>
      <c r="D123" s="21"/>
      <c r="E123" s="21"/>
      <c r="F123" s="21"/>
      <c r="G123" s="7"/>
      <c r="H123" s="21"/>
      <c r="I123" s="21"/>
      <c r="J123" s="21"/>
      <c r="K123" s="7"/>
      <c r="L123" s="29"/>
      <c r="M123" s="29"/>
      <c r="N123" s="21"/>
      <c r="O123" s="7"/>
      <c r="Q123" s="21"/>
      <c r="R123" s="21"/>
      <c r="S123" s="21"/>
      <c r="U123" s="21"/>
      <c r="V123" s="21"/>
      <c r="W123" s="21"/>
    </row>
    <row r="124" spans="1:23">
      <c r="A124" s="21"/>
      <c r="B124" s="88"/>
      <c r="C124" s="21"/>
      <c r="D124" s="21"/>
      <c r="E124" s="21"/>
      <c r="F124" s="21"/>
      <c r="G124" s="7"/>
      <c r="H124" s="21"/>
      <c r="I124" s="21"/>
      <c r="J124" s="21"/>
      <c r="K124" s="7"/>
      <c r="L124" s="29"/>
      <c r="M124" s="29"/>
      <c r="N124" s="21"/>
      <c r="O124" s="7"/>
      <c r="Q124" s="21"/>
      <c r="R124" s="21"/>
      <c r="S124" s="21"/>
      <c r="U124" s="21"/>
      <c r="V124" s="21"/>
      <c r="W124" s="21"/>
    </row>
    <row r="125" spans="1:23" s="21" customFormat="1">
      <c r="B125" s="88"/>
      <c r="G125" s="7"/>
      <c r="K125" s="7"/>
      <c r="L125" s="29"/>
      <c r="M125" s="29"/>
      <c r="O125" s="7"/>
    </row>
    <row r="126" spans="1:23" s="21" customFormat="1" ht="15" customHeight="1">
      <c r="B126" s="88"/>
      <c r="G126" s="7"/>
      <c r="K126" s="7"/>
      <c r="L126" s="29"/>
      <c r="M126" s="29"/>
      <c r="O126" s="7"/>
    </row>
    <row r="127" spans="1:23" s="21" customFormat="1" ht="15" customHeight="1">
      <c r="B127" s="88"/>
      <c r="G127" s="7"/>
      <c r="K127" s="7"/>
      <c r="L127" s="29"/>
      <c r="M127" s="29"/>
      <c r="O127" s="7"/>
    </row>
    <row r="128" spans="1:23" s="21" customFormat="1" ht="15" customHeight="1">
      <c r="B128" s="88"/>
      <c r="G128" s="7"/>
      <c r="K128" s="7"/>
      <c r="L128" s="29"/>
      <c r="M128" s="29"/>
      <c r="O128" s="7"/>
    </row>
    <row r="129" spans="2:15" s="21" customFormat="1" ht="15" customHeight="1">
      <c r="B129" s="88"/>
      <c r="G129" s="7"/>
      <c r="K129" s="7"/>
      <c r="L129" s="29"/>
      <c r="M129" s="29"/>
      <c r="O129" s="7"/>
    </row>
    <row r="130" spans="2:15" s="21" customFormat="1" ht="15" customHeight="1">
      <c r="B130" s="88"/>
      <c r="G130" s="7"/>
      <c r="K130" s="7"/>
      <c r="L130" s="29"/>
      <c r="M130" s="29"/>
      <c r="O130" s="7"/>
    </row>
    <row r="131" spans="2:15" s="21" customFormat="1" ht="15" customHeight="1">
      <c r="B131" s="88"/>
      <c r="G131" s="7"/>
      <c r="K131" s="7"/>
      <c r="L131" s="29"/>
      <c r="M131" s="29"/>
      <c r="O131" s="7"/>
    </row>
    <row r="132" spans="2:15" s="21" customFormat="1" ht="15" customHeight="1">
      <c r="B132" s="88"/>
      <c r="G132" s="7"/>
      <c r="K132" s="7"/>
      <c r="L132" s="29"/>
      <c r="M132" s="29"/>
      <c r="O132" s="7"/>
    </row>
    <row r="133" spans="2:15" s="21" customFormat="1" ht="15" customHeight="1">
      <c r="B133" s="88"/>
      <c r="G133" s="7"/>
      <c r="K133" s="7"/>
      <c r="L133" s="29"/>
      <c r="M133" s="29"/>
      <c r="O133" s="7"/>
    </row>
    <row r="134" spans="2:15" s="21" customFormat="1" ht="15" customHeight="1">
      <c r="B134" s="88"/>
      <c r="G134" s="7"/>
      <c r="K134" s="7"/>
      <c r="L134" s="29"/>
      <c r="M134" s="29"/>
      <c r="O134" s="7"/>
    </row>
    <row r="135" spans="2:15" s="21" customFormat="1" ht="15" customHeight="1">
      <c r="B135" s="88"/>
      <c r="G135" s="7"/>
      <c r="K135" s="7"/>
      <c r="L135" s="29"/>
      <c r="M135" s="29"/>
      <c r="O135" s="7"/>
    </row>
    <row r="136" spans="2:15" s="21" customFormat="1" ht="15" customHeight="1">
      <c r="B136" s="88"/>
      <c r="G136" s="7"/>
      <c r="K136" s="7"/>
      <c r="L136" s="29"/>
      <c r="M136" s="29"/>
      <c r="O136" s="7"/>
    </row>
    <row r="137" spans="2:15" s="21" customFormat="1" ht="15" customHeight="1">
      <c r="B137" s="88"/>
      <c r="G137" s="7"/>
      <c r="K137" s="7"/>
      <c r="L137" s="29"/>
      <c r="M137" s="29"/>
      <c r="O137" s="7"/>
    </row>
    <row r="138" spans="2:15" s="21" customFormat="1" ht="15" customHeight="1">
      <c r="B138" s="88"/>
      <c r="G138" s="7"/>
      <c r="K138" s="7"/>
      <c r="L138" s="29"/>
      <c r="M138" s="29"/>
      <c r="O138" s="7"/>
    </row>
    <row r="139" spans="2:15" s="21" customFormat="1" ht="15" customHeight="1">
      <c r="B139" s="88"/>
      <c r="G139" s="7"/>
      <c r="K139" s="7"/>
      <c r="L139" s="29"/>
      <c r="M139" s="29"/>
      <c r="O139" s="7"/>
    </row>
    <row r="140" spans="2:15" s="21" customFormat="1" ht="15" customHeight="1">
      <c r="B140" s="88"/>
      <c r="G140" s="7"/>
      <c r="K140" s="7"/>
      <c r="L140" s="29"/>
      <c r="M140" s="29"/>
      <c r="O140" s="7"/>
    </row>
    <row r="141" spans="2:15" s="21" customFormat="1" ht="15" customHeight="1">
      <c r="B141" s="88"/>
      <c r="G141" s="7"/>
      <c r="K141" s="7"/>
      <c r="L141" s="29"/>
      <c r="M141" s="29"/>
      <c r="O141" s="7"/>
    </row>
    <row r="142" spans="2:15" s="21" customFormat="1" ht="15" customHeight="1">
      <c r="B142" s="88"/>
      <c r="G142" s="7"/>
      <c r="K142" s="7"/>
      <c r="L142" s="29"/>
      <c r="M142" s="29"/>
      <c r="O142" s="7"/>
    </row>
    <row r="143" spans="2:15" s="21" customFormat="1" ht="15" customHeight="1">
      <c r="B143" s="88"/>
      <c r="G143" s="7"/>
      <c r="K143" s="7"/>
      <c r="L143" s="29"/>
      <c r="M143" s="29"/>
      <c r="O143" s="7"/>
    </row>
    <row r="144" spans="2:15" s="21" customFormat="1" ht="15" customHeight="1">
      <c r="B144" s="88"/>
      <c r="G144" s="7"/>
      <c r="K144" s="7"/>
      <c r="L144" s="29"/>
      <c r="M144" s="29"/>
      <c r="O144" s="7"/>
    </row>
    <row r="145" spans="2:15" s="21" customFormat="1" ht="15" customHeight="1">
      <c r="B145" s="88"/>
      <c r="G145" s="7"/>
      <c r="K145" s="7"/>
      <c r="L145" s="29"/>
      <c r="M145" s="29"/>
      <c r="O145" s="7"/>
    </row>
    <row r="146" spans="2:15" s="21" customFormat="1" ht="15" customHeight="1">
      <c r="B146" s="88"/>
      <c r="G146" s="7"/>
      <c r="K146" s="7"/>
      <c r="L146" s="29"/>
      <c r="M146" s="29"/>
      <c r="O146" s="7"/>
    </row>
    <row r="147" spans="2:15" s="21" customFormat="1" ht="15" customHeight="1">
      <c r="B147" s="88"/>
      <c r="G147" s="7"/>
      <c r="K147" s="7"/>
      <c r="L147" s="29"/>
      <c r="M147" s="29"/>
      <c r="O147" s="7"/>
    </row>
    <row r="148" spans="2:15" s="21" customFormat="1" ht="15" customHeight="1">
      <c r="B148" s="88"/>
      <c r="G148" s="7"/>
      <c r="K148" s="7"/>
      <c r="L148" s="29"/>
      <c r="M148" s="29"/>
      <c r="O148" s="7"/>
    </row>
    <row r="149" spans="2:15" s="21" customFormat="1" ht="15" customHeight="1">
      <c r="B149" s="88"/>
      <c r="G149" s="7"/>
      <c r="K149" s="7"/>
      <c r="L149" s="29"/>
      <c r="M149" s="29"/>
      <c r="O149" s="7"/>
    </row>
    <row r="150" spans="2:15" s="21" customFormat="1" ht="15" customHeight="1">
      <c r="B150" s="88"/>
      <c r="G150" s="7"/>
      <c r="K150" s="7"/>
      <c r="L150" s="29"/>
      <c r="M150" s="29"/>
      <c r="O150" s="7"/>
    </row>
  </sheetData>
  <mergeCells count="15">
    <mergeCell ref="V2:X2"/>
    <mergeCell ref="B12:B14"/>
    <mergeCell ref="Q2:S2"/>
    <mergeCell ref="B81:B86"/>
    <mergeCell ref="B77:B79"/>
    <mergeCell ref="B74:B76"/>
    <mergeCell ref="B56:B57"/>
    <mergeCell ref="B58:B59"/>
    <mergeCell ref="B51:B54"/>
    <mergeCell ref="B46:B49"/>
    <mergeCell ref="B40:B42"/>
    <mergeCell ref="B35:B37"/>
    <mergeCell ref="B24:B25"/>
    <mergeCell ref="B20:B21"/>
    <mergeCell ref="B16:B18"/>
  </mergeCells>
  <phoneticPr fontId="4"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47FE-FD18-4685-8353-A5A5D3179FA0}">
  <sheetPr>
    <tabColor rgb="FF92D050"/>
  </sheetPr>
  <dimension ref="A1:AW117"/>
  <sheetViews>
    <sheetView zoomScale="89" zoomScaleNormal="89" workbookViewId="0">
      <pane ySplit="4" topLeftCell="A47" activePane="bottomLeft" state="frozen"/>
      <selection pane="bottomLeft" activeCell="B11" sqref="B11"/>
    </sheetView>
  </sheetViews>
  <sheetFormatPr defaultColWidth="8.7109375" defaultRowHeight="15"/>
  <cols>
    <col min="1" max="1" width="31.28515625" style="13" customWidth="1"/>
    <col min="2" max="2" width="28.7109375" style="52" customWidth="1"/>
    <col min="3" max="4" width="21.7109375" style="109" customWidth="1"/>
    <col min="5" max="5" width="21.7109375" style="1" customWidth="1"/>
    <col min="6" max="6" width="6" style="107" customWidth="1"/>
    <col min="7" max="7" width="28.7109375" style="6" customWidth="1"/>
    <col min="8" max="8" width="21.7109375" style="6" customWidth="1"/>
    <col min="9" max="9" width="21.7109375" style="21" customWidth="1"/>
    <col min="10" max="10" width="21.7109375" style="1" customWidth="1"/>
    <col min="11" max="11" width="30.28515625" style="72" customWidth="1"/>
    <col min="12" max="12" width="5" style="73" customWidth="1"/>
    <col min="13" max="13" width="21.28515625" style="264" customWidth="1"/>
    <col min="14" max="14" width="23.42578125" style="109" customWidth="1"/>
    <col min="15" max="15" width="23.85546875" style="107" customWidth="1"/>
    <col min="16" max="16" width="15" style="90" customWidth="1"/>
    <col min="17" max="17" width="68.42578125" style="21" customWidth="1"/>
    <col min="18" max="18" width="27.28515625" style="21" customWidth="1"/>
    <col min="19" max="49" width="8.7109375" style="21"/>
    <col min="50" max="16384" width="8.7109375" style="1"/>
  </cols>
  <sheetData>
    <row r="1" spans="1:49" ht="26.25">
      <c r="A1" s="185" t="s">
        <v>337</v>
      </c>
      <c r="B1" s="184"/>
      <c r="C1" s="305"/>
      <c r="D1" s="271"/>
      <c r="E1" s="122"/>
      <c r="F1" s="271"/>
      <c r="G1" s="21"/>
      <c r="H1" s="107"/>
      <c r="I1" s="107"/>
      <c r="J1" s="107"/>
      <c r="K1" s="21"/>
      <c r="L1" s="21"/>
      <c r="M1" s="21"/>
      <c r="N1" s="21"/>
      <c r="O1" s="21"/>
      <c r="P1" s="21"/>
      <c r="AS1" s="1"/>
      <c r="AT1" s="1"/>
      <c r="AU1" s="1"/>
      <c r="AV1" s="1"/>
      <c r="AW1" s="1"/>
    </row>
    <row r="2" spans="1:49" ht="3" customHeight="1">
      <c r="A2" s="34"/>
      <c r="B2" s="89"/>
      <c r="C2" s="306"/>
      <c r="D2" s="379"/>
      <c r="E2" s="379"/>
      <c r="G2" s="21"/>
      <c r="H2" s="263"/>
      <c r="I2" s="107"/>
      <c r="J2" s="107"/>
      <c r="K2" s="21"/>
      <c r="L2" s="21"/>
      <c r="M2" s="21"/>
      <c r="N2" s="21"/>
      <c r="O2" s="21"/>
      <c r="P2" s="21"/>
      <c r="AS2" s="1"/>
      <c r="AT2" s="1"/>
      <c r="AU2" s="1"/>
      <c r="AV2" s="1"/>
      <c r="AW2" s="1"/>
    </row>
    <row r="3" spans="1:49" ht="24" thickBot="1">
      <c r="A3" s="106" t="s">
        <v>338</v>
      </c>
      <c r="B3" s="21"/>
      <c r="C3" s="316"/>
      <c r="D3" s="316"/>
      <c r="E3" s="316"/>
      <c r="G3" s="106" t="s">
        <v>339</v>
      </c>
      <c r="H3" s="264"/>
      <c r="I3" s="265"/>
      <c r="J3" s="107"/>
      <c r="K3" s="21"/>
      <c r="L3" s="21"/>
      <c r="M3" s="21"/>
      <c r="N3" s="21"/>
      <c r="O3" s="21"/>
      <c r="P3" s="21"/>
      <c r="AS3" s="1"/>
      <c r="AT3" s="1"/>
      <c r="AU3" s="1"/>
      <c r="AV3" s="1"/>
      <c r="AW3" s="1"/>
    </row>
    <row r="4" spans="1:49" ht="30.75" thickBot="1">
      <c r="A4" s="210" t="s">
        <v>340</v>
      </c>
      <c r="B4" s="211" t="str">
        <f>'2. Data collection sheet'!U3</f>
        <v>Label on chart</v>
      </c>
      <c r="C4" s="307" t="str">
        <f>'2. Data collection sheet'!V3</f>
        <v xml:space="preserve">Impact total 2022/23 </v>
      </c>
      <c r="D4" s="308" t="str">
        <f>'2. Data collection sheet'!W3</f>
        <v xml:space="preserve">Impact total 2023/24 </v>
      </c>
      <c r="E4" s="312" t="str">
        <f>'2. Data collection sheet'!X3</f>
        <v xml:space="preserve">Impact total 2024/25 </v>
      </c>
      <c r="F4" s="275"/>
      <c r="G4" s="211" t="s">
        <v>341</v>
      </c>
      <c r="H4" s="313" t="str">
        <f>'2. Data collection sheet'!Q3</f>
        <v xml:space="preserve">Impact total 2022/23 
(A X D ) </v>
      </c>
      <c r="I4" s="314" t="str">
        <f>'2. Data collection sheet'!R3</f>
        <v xml:space="preserve">Impact total 2023/24 
(B X D) </v>
      </c>
      <c r="J4" s="314" t="str">
        <f>'2. Data collection sheet'!S3</f>
        <v xml:space="preserve">Impact total 2024/25 
(C X D) </v>
      </c>
      <c r="K4" s="21"/>
      <c r="L4" s="21"/>
      <c r="M4" s="21"/>
      <c r="N4" s="21"/>
      <c r="O4" s="21"/>
      <c r="P4" s="21"/>
      <c r="AS4" s="1"/>
      <c r="AT4" s="1"/>
      <c r="AU4" s="1"/>
      <c r="AV4" s="1"/>
      <c r="AW4" s="1"/>
    </row>
    <row r="5" spans="1:49" s="21" customFormat="1" ht="60" customHeight="1">
      <c r="A5" s="377" t="s">
        <v>53</v>
      </c>
      <c r="B5" s="389" t="str">
        <f>'2. Data collection sheet'!U5</f>
        <v xml:space="preserve">Returning treated water to the environment </v>
      </c>
      <c r="C5" s="385">
        <f>'2. Data collection sheet'!V5</f>
        <v>781206810.54208052</v>
      </c>
      <c r="D5" s="387">
        <f>'2. Data collection sheet'!W5</f>
        <v>781206810.54208052</v>
      </c>
      <c r="E5" s="380">
        <f>'2. Data collection sheet'!X5</f>
        <v>781056187.52524829</v>
      </c>
      <c r="F5" s="330"/>
      <c r="G5" s="55" t="str">
        <f>'2. Data collection sheet'!B5</f>
        <v xml:space="preserve">Number of Water recycling treatment works that deliver to required standards </v>
      </c>
      <c r="H5" s="280">
        <f>'2. Data collection sheet'!Q5</f>
        <v>779092758</v>
      </c>
      <c r="I5" s="280">
        <f>'2. Data collection sheet'!R5</f>
        <v>779092758</v>
      </c>
      <c r="J5" s="280">
        <f>'2. Data collection sheet'!S5</f>
        <v>779787756</v>
      </c>
    </row>
    <row r="6" spans="1:49" s="21" customFormat="1" ht="45.75" thickBot="1">
      <c r="A6" s="378"/>
      <c r="B6" s="390"/>
      <c r="C6" s="386"/>
      <c r="D6" s="388"/>
      <c r="E6" s="381"/>
      <c r="F6" s="331"/>
      <c r="G6" s="81" t="str">
        <f>'2. Data collection sheet'!B6</f>
        <v>Number of WRC works that aren't compliant (but still offer some benefit)</v>
      </c>
      <c r="H6" s="279">
        <f>'2. Data collection sheet'!Q6</f>
        <v>2114052.5420804699</v>
      </c>
      <c r="I6" s="279">
        <f>'2. Data collection sheet'!R6</f>
        <v>2114052.5420804699</v>
      </c>
      <c r="J6" s="279">
        <f>'2. Data collection sheet'!S6</f>
        <v>1268431.5252482821</v>
      </c>
    </row>
    <row r="7" spans="1:49" s="21" customFormat="1" ht="44.45" customHeight="1" thickBot="1">
      <c r="A7" s="110"/>
      <c r="B7" s="74" t="str">
        <f>'2. Data collection sheet'!U10</f>
        <v>Water recycling centres quality standards compliance failures</v>
      </c>
      <c r="C7" s="85">
        <f>'2. Data collection sheet'!V10</f>
        <v>-4835927.4579195296</v>
      </c>
      <c r="D7" s="85">
        <f>'2. Data collection sheet'!W10</f>
        <v>-4835927.4579195296</v>
      </c>
      <c r="E7" s="75">
        <f>'2. Data collection sheet'!X10</f>
        <v>-2901556.4747517179</v>
      </c>
      <c r="F7" s="293"/>
      <c r="G7" s="75" t="str">
        <f>'2. Data collection sheet'!C10</f>
        <v>No. of Failing works across all works</v>
      </c>
      <c r="H7" s="266">
        <f>'2. Data collection sheet'!Q10</f>
        <v>-4835927.4579195296</v>
      </c>
      <c r="I7" s="266">
        <f>'2. Data collection sheet'!R10</f>
        <v>-4835927.4579195296</v>
      </c>
      <c r="J7" s="266">
        <f>'2. Data collection sheet'!S10</f>
        <v>-2901556.4747517179</v>
      </c>
    </row>
    <row r="8" spans="1:49" s="21" customFormat="1" ht="45" customHeight="1">
      <c r="A8" s="110"/>
      <c r="B8" s="345" t="str">
        <f>'2. Data collection sheet'!U12</f>
        <v>Water recycling centres volumetric standards compliance failures</v>
      </c>
      <c r="C8" s="347">
        <f>'2. Data collection sheet'!V12</f>
        <v>-10297994.4588167</v>
      </c>
      <c r="D8" s="347">
        <f>'2. Data collection sheet'!W12</f>
        <v>-15142013.263324205</v>
      </c>
      <c r="E8" s="356">
        <f>'2. Data collection sheet'!X12</f>
        <v>-21834410.822456911</v>
      </c>
      <c r="F8" s="323"/>
      <c r="G8" s="55" t="str">
        <f>'2. Data collection sheet'!C12</f>
        <v>No. of DWF exceedances</v>
      </c>
      <c r="H8" s="280">
        <f>'2. Data collection sheet'!Q12</f>
        <v>-89024</v>
      </c>
      <c r="I8" s="280">
        <f>'2. Data collection sheet'!R12</f>
        <v>-126688</v>
      </c>
      <c r="J8" s="280">
        <f>'2. Data collection sheet'!S12</f>
        <v>-397184</v>
      </c>
    </row>
    <row r="9" spans="1:49" s="21" customFormat="1" ht="33" customHeight="1">
      <c r="A9" s="110"/>
      <c r="B9" s="349"/>
      <c r="C9" s="350"/>
      <c r="D9" s="350"/>
      <c r="E9" s="372"/>
      <c r="F9" s="323"/>
      <c r="G9" s="55" t="str">
        <f>'2. Data collection sheet'!C13</f>
        <v>No. of DWF non conformance</v>
      </c>
      <c r="H9" s="280">
        <f>'2. Data collection sheet'!Q13</f>
        <v>-9632852.3386990614</v>
      </c>
      <c r="I9" s="280">
        <f>'2. Data collection sheet'!R13</f>
        <v>-12843803.118265416</v>
      </c>
      <c r="J9" s="280">
        <f>'2. Data collection sheet'!S13</f>
        <v>-19265704.677398123</v>
      </c>
    </row>
    <row r="10" spans="1:49" s="21" customFormat="1" ht="33" customHeight="1" thickBot="1">
      <c r="A10" s="110"/>
      <c r="B10" s="346"/>
      <c r="C10" s="348"/>
      <c r="D10" s="348"/>
      <c r="E10" s="357"/>
      <c r="F10" s="322"/>
      <c r="G10" s="81" t="str">
        <f>'2. Data collection sheet'!C14</f>
        <v>No. of Full Flow to Treatment (FFT) compliance failures</v>
      </c>
      <c r="H10" s="279">
        <f>'2. Data collection sheet'!Q14</f>
        <v>-576118.12011763745</v>
      </c>
      <c r="I10" s="279">
        <f>'2. Data collection sheet'!R14</f>
        <v>-2171522.1450587874</v>
      </c>
      <c r="J10" s="279">
        <f>'2. Data collection sheet'!S14</f>
        <v>-2171522.1450587874</v>
      </c>
    </row>
    <row r="11" spans="1:49" s="21" customFormat="1" ht="33" customHeight="1" thickBot="1">
      <c r="A11" s="110"/>
      <c r="B11" s="74" t="str">
        <f>'2. Data collection sheet'!U8</f>
        <v>Water treatment works compliance failures</v>
      </c>
      <c r="C11" s="85">
        <f>'2. Data collection sheet'!V8</f>
        <v>-967185.491583906</v>
      </c>
      <c r="D11" s="85">
        <f>'2. Data collection sheet'!W8</f>
        <v>-1450778.2373758589</v>
      </c>
      <c r="E11" s="75">
        <f>'2. Data collection sheet'!X8</f>
        <v>0</v>
      </c>
      <c r="F11" s="85"/>
      <c r="G11" s="75" t="str">
        <f>'2. Data collection sheet'!C8</f>
        <v>No. of WTW failing on quality standards</v>
      </c>
      <c r="H11" s="266">
        <f>C11</f>
        <v>-967185.491583906</v>
      </c>
      <c r="I11" s="266">
        <f>D11</f>
        <v>-1450778.2373758589</v>
      </c>
      <c r="J11" s="266">
        <f>E11</f>
        <v>0</v>
      </c>
    </row>
    <row r="12" spans="1:49" ht="33" customHeight="1">
      <c r="A12" s="110"/>
      <c r="B12" s="394" t="str">
        <f>'2. Data collection sheet'!U16</f>
        <v>Pollutions</v>
      </c>
      <c r="C12" s="350">
        <f>'2. Data collection sheet'!V16</f>
        <v>-34471947.931112714</v>
      </c>
      <c r="D12" s="350">
        <f>'2. Data collection sheet'!W16</f>
        <v>-37258457.169603303</v>
      </c>
      <c r="E12" s="372">
        <f>'2. Data collection sheet'!X16</f>
        <v>-52509115.307516314</v>
      </c>
      <c r="F12" s="323"/>
      <c r="G12" s="58" t="str">
        <f>'2. Data collection sheet'!C16</f>
        <v>No. Cat 1 events</v>
      </c>
      <c r="H12" s="278">
        <f>'2. Data collection sheet'!Q16</f>
        <v>0</v>
      </c>
      <c r="I12" s="278">
        <f>'2. Data collection sheet'!R16</f>
        <v>0</v>
      </c>
      <c r="J12" s="278">
        <f>'2. Data collection sheet'!S16</f>
        <v>-394783.2667719</v>
      </c>
      <c r="K12" s="21"/>
      <c r="L12" s="21"/>
      <c r="M12" s="21"/>
      <c r="N12" s="21"/>
      <c r="O12" s="21"/>
      <c r="P12" s="21"/>
      <c r="AS12" s="1"/>
      <c r="AT12" s="1"/>
      <c r="AU12" s="1"/>
      <c r="AV12" s="1"/>
      <c r="AW12" s="1"/>
    </row>
    <row r="13" spans="1:49" ht="33" customHeight="1">
      <c r="A13" s="110"/>
      <c r="B13" s="394"/>
      <c r="C13" s="350"/>
      <c r="D13" s="350"/>
      <c r="E13" s="372"/>
      <c r="F13" s="323"/>
      <c r="G13" s="2" t="str">
        <f>'2. Data collection sheet'!C17</f>
        <v>No. Cat 2 events</v>
      </c>
      <c r="H13" s="280">
        <f>'2. Data collection sheet'!Q17</f>
        <v>-2212744.8239716711</v>
      </c>
      <c r="I13" s="280">
        <f>'2. Data collection sheet'!R17</f>
        <v>-2212744.8239716711</v>
      </c>
      <c r="J13" s="280">
        <f>'2. Data collection sheet'!S17</f>
        <v>-1206951.7221663659</v>
      </c>
      <c r="K13" s="21"/>
      <c r="L13" s="21"/>
      <c r="M13" s="21"/>
      <c r="N13" s="21"/>
      <c r="O13" s="21"/>
      <c r="P13" s="21"/>
      <c r="AS13" s="1"/>
      <c r="AT13" s="1"/>
      <c r="AU13" s="1"/>
      <c r="AV13" s="1"/>
      <c r="AW13" s="1"/>
    </row>
    <row r="14" spans="1:49" ht="33" customHeight="1" thickBot="1">
      <c r="A14" s="110"/>
      <c r="B14" s="395"/>
      <c r="C14" s="348"/>
      <c r="D14" s="348"/>
      <c r="E14" s="357"/>
      <c r="F14" s="322"/>
      <c r="G14" s="295" t="str">
        <f>'2. Data collection sheet'!C18</f>
        <v>No. Cat 3 events</v>
      </c>
      <c r="H14" s="279">
        <f>'2. Data collection sheet'!Q18</f>
        <v>-32259203.10714104</v>
      </c>
      <c r="I14" s="279">
        <f>'2. Data collection sheet'!R18</f>
        <v>-35045712.345631629</v>
      </c>
      <c r="J14" s="279">
        <f>'2. Data collection sheet'!S18</f>
        <v>-50907380.31857805</v>
      </c>
      <c r="K14" s="21"/>
      <c r="L14" s="21"/>
      <c r="M14" s="21"/>
      <c r="N14" s="21"/>
      <c r="O14" s="21"/>
      <c r="P14" s="21"/>
      <c r="AS14" s="1"/>
      <c r="AT14" s="1"/>
      <c r="AU14" s="1"/>
      <c r="AV14" s="1"/>
      <c r="AW14" s="1"/>
    </row>
    <row r="15" spans="1:49" s="21" customFormat="1" ht="33" customHeight="1">
      <c r="A15" s="110"/>
      <c r="B15" s="364" t="str">
        <f>'2. Data collection sheet'!U20</f>
        <v>Abstraction</v>
      </c>
      <c r="C15" s="354">
        <f>'2. Data collection sheet'!V20</f>
        <v>-22893308.753570661</v>
      </c>
      <c r="D15" s="367">
        <f>'2. Data collection sheet'!W20</f>
        <v>-21323038.364529561</v>
      </c>
      <c r="E15" s="382">
        <f>'2. Data collection sheet'!X20</f>
        <v>-21317858.240000002</v>
      </c>
      <c r="F15" s="324"/>
      <c r="G15" s="80" t="str">
        <f>'2. Data collection sheet'!C20</f>
        <v>No. of daily license breaches</v>
      </c>
      <c r="H15" s="278">
        <f>'2. Data collection sheet'!Q20</f>
        <v>-2061.0275432622798</v>
      </c>
      <c r="I15" s="278">
        <f>'2. Data collection sheet'!R20</f>
        <v>-2061.0275432622798</v>
      </c>
      <c r="J15" s="278">
        <f>'2. Data collection sheet'!S20</f>
        <v>0</v>
      </c>
    </row>
    <row r="16" spans="1:49" s="21" customFormat="1" ht="33" customHeight="1">
      <c r="A16" s="110"/>
      <c r="B16" s="365"/>
      <c r="C16" s="358"/>
      <c r="D16" s="368"/>
      <c r="E16" s="383"/>
      <c r="F16" s="325"/>
      <c r="G16" s="55" t="str">
        <f>'2. Data collection sheet'!C21</f>
        <v xml:space="preserve">No. of annual licenses breached </v>
      </c>
      <c r="H16" s="280">
        <f>'2. Data collection sheet'!Q21</f>
        <v>0</v>
      </c>
      <c r="I16" s="280">
        <f>'2. Data collection sheet'!R21</f>
        <v>0</v>
      </c>
      <c r="J16" s="280">
        <f>'2. Data collection sheet'!S21</f>
        <v>0</v>
      </c>
    </row>
    <row r="17" spans="1:11" s="21" customFormat="1" ht="33" customHeight="1" thickBot="1">
      <c r="A17" s="110"/>
      <c r="B17" s="366"/>
      <c r="C17" s="355"/>
      <c r="D17" s="369"/>
      <c r="E17" s="384"/>
      <c r="F17" s="326"/>
      <c r="G17" s="81" t="str">
        <f>'2. Data collection sheet'!C22</f>
        <v>ML per day abstracted from most sensitive sources</v>
      </c>
      <c r="H17" s="279">
        <f>'2. Data collection sheet'!Q22</f>
        <v>-22891247.726027399</v>
      </c>
      <c r="I17" s="279">
        <f>'2. Data collection sheet'!R22</f>
        <v>-21320977.3369863</v>
      </c>
      <c r="J17" s="279">
        <f>'2. Data collection sheet'!S22</f>
        <v>-21317858.240000002</v>
      </c>
    </row>
    <row r="18" spans="1:11" s="21" customFormat="1" ht="33" customHeight="1">
      <c r="A18" s="110"/>
      <c r="B18" s="364" t="str">
        <f>'2. Data collection sheet'!U24</f>
        <v>Biodiversity</v>
      </c>
      <c r="C18" s="347">
        <f>'2. Data collection sheet'!V24</f>
        <v>52179520.800000004</v>
      </c>
      <c r="D18" s="351">
        <f>'2. Data collection sheet'!W24</f>
        <v>53551397.600000001</v>
      </c>
      <c r="E18" s="374">
        <f>'2. Data collection sheet'!X24</f>
        <v>54354437.600000001</v>
      </c>
      <c r="F18" s="324"/>
      <c r="G18" s="80" t="str">
        <f>'2. Data collection sheet'!C24</f>
        <v>Total measured gains in BU</v>
      </c>
      <c r="H18" s="278">
        <f>'2. Data collection sheet'!Q24</f>
        <v>160092.80000000013</v>
      </c>
      <c r="I18" s="278">
        <f>'2. Data collection sheet'!R24</f>
        <v>4862480.0000000009</v>
      </c>
      <c r="J18" s="278">
        <f>'2. Data collection sheet'!S24</f>
        <v>4345040</v>
      </c>
      <c r="K18" s="296"/>
    </row>
    <row r="19" spans="1:11" s="21" customFormat="1" ht="33" customHeight="1">
      <c r="A19" s="110"/>
      <c r="B19" s="365"/>
      <c r="C19" s="350"/>
      <c r="D19" s="352"/>
      <c r="E19" s="375"/>
      <c r="F19" s="325"/>
      <c r="G19" s="2" t="str">
        <f>'2. Data collection sheet'!C25</f>
        <v>Total measured losses in BU</v>
      </c>
      <c r="H19" s="280">
        <f>'2. Data collection sheet'!Q25</f>
        <v>-85489.600000000006</v>
      </c>
      <c r="I19" s="280">
        <f>'2. Data collection sheet'!R25</f>
        <v>-3416000</v>
      </c>
      <c r="J19" s="280">
        <f>'2. Data collection sheet'!S25</f>
        <v>-2095520</v>
      </c>
    </row>
    <row r="20" spans="1:11" s="21" customFormat="1" ht="33" customHeight="1" thickBot="1">
      <c r="A20" s="110"/>
      <c r="B20" s="366"/>
      <c r="C20" s="348"/>
      <c r="D20" s="353"/>
      <c r="E20" s="376"/>
      <c r="F20" s="326"/>
      <c r="G20" s="79" t="str">
        <f>'2. Data collection sheet'!C26</f>
        <v>Total Biodiversity units of our estate</v>
      </c>
      <c r="H20" s="279">
        <f>'2. Data collection sheet'!Q26</f>
        <v>52104917.600000001</v>
      </c>
      <c r="I20" s="279">
        <f>'2. Data collection sheet'!R26</f>
        <v>52104917.600000001</v>
      </c>
      <c r="J20" s="279">
        <f>'2. Data collection sheet'!S26</f>
        <v>52104917.600000001</v>
      </c>
    </row>
    <row r="21" spans="1:11" s="21" customFormat="1" ht="33" customHeight="1" thickBot="1">
      <c r="A21" s="111"/>
      <c r="B21" s="74" t="str">
        <f>'2. Data collection sheet'!U28</f>
        <v>Biosolids reuse</v>
      </c>
      <c r="C21" s="309">
        <f>'2. Data collection sheet'!V28</f>
        <v>5189505</v>
      </c>
      <c r="D21" s="310">
        <f>'2. Data collection sheet'!W28</f>
        <v>4974540</v>
      </c>
      <c r="E21" s="298">
        <f>'2. Data collection sheet'!X28</f>
        <v>4645080</v>
      </c>
      <c r="F21" s="86"/>
      <c r="G21" s="76" t="str">
        <f>'2. Data collection sheet'!C28</f>
        <v>Number of hectares soil where biosolids is spread</v>
      </c>
      <c r="H21" s="266">
        <f t="shared" ref="H21:I23" si="0">C21</f>
        <v>5189505</v>
      </c>
      <c r="I21" s="266">
        <f t="shared" si="0"/>
        <v>4974540</v>
      </c>
      <c r="J21" s="266">
        <f>E21</f>
        <v>4645080</v>
      </c>
    </row>
    <row r="22" spans="1:11" s="21" customFormat="1" ht="48" customHeight="1" thickBot="1">
      <c r="A22" s="392" t="s">
        <v>148</v>
      </c>
      <c r="B22" s="74" t="str">
        <f>'2. Data collection sheet'!U33</f>
        <v>Operational carbon</v>
      </c>
      <c r="C22" s="85">
        <f>'2. Data collection sheet'!V33</f>
        <v>-132460512.01430875</v>
      </c>
      <c r="D22" s="85">
        <f>'2. Data collection sheet'!W33</f>
        <v>-129362792.36159836</v>
      </c>
      <c r="E22" s="76">
        <f>'2. Data collection sheet'!X33</f>
        <v>-138834748.84617212</v>
      </c>
      <c r="F22" s="85"/>
      <c r="G22" s="75" t="str">
        <f>'2. Data collection sheet'!C33</f>
        <v>Net operational carbon emissions tCO2e (including scope 1 process emissions)</v>
      </c>
      <c r="H22" s="266">
        <f t="shared" si="0"/>
        <v>-132460512.01430875</v>
      </c>
      <c r="I22" s="266">
        <f t="shared" si="0"/>
        <v>-129362792.36159836</v>
      </c>
      <c r="J22" s="266">
        <f t="shared" ref="J22:J23" si="1">E22</f>
        <v>-138834748.84617212</v>
      </c>
    </row>
    <row r="23" spans="1:11" s="21" customFormat="1" ht="33" customHeight="1" thickBot="1">
      <c r="A23" s="393"/>
      <c r="B23" s="74" t="str">
        <f>'2. Data collection sheet'!U31</f>
        <v>Capital carbon</v>
      </c>
      <c r="C23" s="85">
        <f>'2. Data collection sheet'!V31</f>
        <v>-8916154.0085477773</v>
      </c>
      <c r="D23" s="85">
        <f>'2. Data collection sheet'!W31</f>
        <v>-39120378.137503438</v>
      </c>
      <c r="E23" s="76">
        <f>'2. Data collection sheet'!X31</f>
        <v>-30175952.540879361</v>
      </c>
      <c r="F23" s="85"/>
      <c r="G23" s="75" t="str">
        <f>'2. Data collection sheet'!C31</f>
        <v>Total Capital Carbon tCO2e</v>
      </c>
      <c r="H23" s="266">
        <f t="shared" si="0"/>
        <v>-8916154.0085477773</v>
      </c>
      <c r="I23" s="266">
        <f t="shared" si="0"/>
        <v>-39120378.137503438</v>
      </c>
      <c r="J23" s="266">
        <f t="shared" si="1"/>
        <v>-30175952.540879361</v>
      </c>
    </row>
    <row r="24" spans="1:11" s="21" customFormat="1" ht="33" customHeight="1">
      <c r="A24" s="393"/>
      <c r="B24" s="364" t="str">
        <f>'2. Data collection sheet'!U35</f>
        <v>Waste management</v>
      </c>
      <c r="C24" s="347">
        <f>'2. Data collection sheet'!V35</f>
        <v>3972310.047742961</v>
      </c>
      <c r="D24" s="347">
        <f>'2. Data collection sheet'!W35</f>
        <v>4087592.6438308498</v>
      </c>
      <c r="E24" s="356">
        <f>'2. Data collection sheet'!X35</f>
        <v>3206740.1671689996</v>
      </c>
      <c r="F24" s="321"/>
      <c r="G24" s="78" t="str">
        <f>'2. Data collection sheet'!C35</f>
        <v>Disposed t</v>
      </c>
      <c r="H24" s="278">
        <f>'2. Data collection sheet'!Q35</f>
        <v>-637620.79809890001</v>
      </c>
      <c r="I24" s="278">
        <f>'2. Data collection sheet'!R35</f>
        <v>-327341.03971799999</v>
      </c>
      <c r="J24" s="278">
        <f>'2. Data collection sheet'!S35</f>
        <v>-1240401.5901200001</v>
      </c>
    </row>
    <row r="25" spans="1:11" s="21" customFormat="1" ht="33" customHeight="1">
      <c r="A25" s="393"/>
      <c r="B25" s="365"/>
      <c r="C25" s="350"/>
      <c r="D25" s="350"/>
      <c r="E25" s="372"/>
      <c r="F25" s="323"/>
      <c r="G25" s="54" t="str">
        <f>'2. Data collection sheet'!C36</f>
        <v>Recycled t</v>
      </c>
      <c r="H25" s="280">
        <f>'2. Data collection sheet'!Q36</f>
        <v>4489017.5394372009</v>
      </c>
      <c r="I25" s="280">
        <f>'2. Data collection sheet'!R36</f>
        <v>3842032.3716967497</v>
      </c>
      <c r="J25" s="280">
        <f>'2. Data collection sheet'!S36</f>
        <v>4177895.2538399999</v>
      </c>
    </row>
    <row r="26" spans="1:11" s="21" customFormat="1" ht="33" customHeight="1" thickBot="1">
      <c r="A26" s="112"/>
      <c r="B26" s="366"/>
      <c r="C26" s="348"/>
      <c r="D26" s="348"/>
      <c r="E26" s="357"/>
      <c r="F26" s="322"/>
      <c r="G26" s="79" t="str">
        <f>'2. Data collection sheet'!C37</f>
        <v>Recovered / Treatment t</v>
      </c>
      <c r="H26" s="279">
        <f>'2. Data collection sheet'!Q37</f>
        <v>120913.30640465999</v>
      </c>
      <c r="I26" s="279">
        <f>'2. Data collection sheet'!R37</f>
        <v>572901.31185210007</v>
      </c>
      <c r="J26" s="279">
        <f>'2. Data collection sheet'!S37</f>
        <v>269246.50344900001</v>
      </c>
    </row>
    <row r="27" spans="1:11" s="21" customFormat="1" ht="33" customHeight="1" thickBot="1">
      <c r="A27" s="113"/>
      <c r="B27" s="294" t="str">
        <f>'2. Data collection sheet'!U99</f>
        <v>Reliable quality water supply</v>
      </c>
      <c r="C27" s="91">
        <f>'2. Data collection sheet'!V99</f>
        <v>41863127057.390259</v>
      </c>
      <c r="D27" s="91">
        <f>'2. Data collection sheet'!W99</f>
        <v>42103033791.088287</v>
      </c>
      <c r="E27" s="281">
        <f>'2. Data collection sheet'!X99</f>
        <v>42407681059.104294</v>
      </c>
      <c r="F27" s="91"/>
      <c r="G27" s="281" t="str">
        <f>'2. Data collection sheet'!C99</f>
        <v>Number of properties ('000)</v>
      </c>
      <c r="H27" s="267">
        <f>C27</f>
        <v>41863127057.390259</v>
      </c>
      <c r="I27" s="267">
        <f>D27</f>
        <v>42103033791.088287</v>
      </c>
      <c r="J27" s="267">
        <f>E27</f>
        <v>42407681059.104294</v>
      </c>
    </row>
    <row r="28" spans="1:11" s="21" customFormat="1" ht="33" customHeight="1">
      <c r="A28" s="114" t="s">
        <v>276</v>
      </c>
      <c r="B28" s="364" t="str">
        <f>'2. Data collection sheet'!U74</f>
        <v>Drinking water quality issues</v>
      </c>
      <c r="C28" s="347">
        <f>'2. Data collection sheet'!V74</f>
        <v>-2698864.257165404</v>
      </c>
      <c r="D28" s="347">
        <f>'2. Data collection sheet'!W74</f>
        <v>-8195907.0426551066</v>
      </c>
      <c r="E28" s="356">
        <f>'2. Data collection sheet'!X74</f>
        <v>-2781105.7913962184</v>
      </c>
      <c r="F28" s="321"/>
      <c r="G28" s="78" t="str">
        <f>'2. Data collection sheet'!C74</f>
        <v>Total number of properties affected by boil water notice</v>
      </c>
      <c r="H28" s="278">
        <f>'2. Data collection sheet'!Q74</f>
        <v>-187726.92561881489</v>
      </c>
      <c r="I28" s="278">
        <f>'2. Data collection sheet'!R74</f>
        <v>-6028830.245298706</v>
      </c>
      <c r="J28" s="278">
        <f>'2. Data collection sheet'!S74</f>
        <v>-579157.5364835778</v>
      </c>
    </row>
    <row r="29" spans="1:11" s="21" customFormat="1" ht="33" customHeight="1">
      <c r="A29" s="115"/>
      <c r="B29" s="365"/>
      <c r="C29" s="350"/>
      <c r="D29" s="350"/>
      <c r="E29" s="372"/>
      <c r="F29" s="323"/>
      <c r="G29" s="54" t="str">
        <f>'2. Data collection sheet'!C75</f>
        <v>Total number of properties affected by  do not drink notice</v>
      </c>
      <c r="H29" s="280">
        <f>'2. Data collection sheet'!Q75</f>
        <v>-79220.262985101537</v>
      </c>
      <c r="I29" s="280">
        <f>'2. Data collection sheet'!R75</f>
        <v>-102152.44437552568</v>
      </c>
      <c r="J29" s="280">
        <f>'2. Data collection sheet'!S75</f>
        <v>-54203.33783191158</v>
      </c>
    </row>
    <row r="30" spans="1:11" s="21" customFormat="1" ht="33" customHeight="1">
      <c r="A30" s="115"/>
      <c r="B30" s="365"/>
      <c r="C30" s="350"/>
      <c r="D30" s="350"/>
      <c r="E30" s="372"/>
      <c r="F30" s="323"/>
      <c r="G30" s="54" t="str">
        <f>'2. Data collection sheet'!C76</f>
        <v>Total number of properties affected by do not use notice</v>
      </c>
      <c r="H30" s="280">
        <f>'2. Data collection sheet'!Q76</f>
        <v>-14593.206339360811</v>
      </c>
      <c r="I30" s="280">
        <f>'2. Data collection sheet'!R76</f>
        <v>0</v>
      </c>
      <c r="J30" s="280">
        <f>'2. Data collection sheet'!S76</f>
        <v>0</v>
      </c>
    </row>
    <row r="31" spans="1:11" s="21" customFormat="1" ht="33" customHeight="1">
      <c r="A31" s="115"/>
      <c r="B31" s="365"/>
      <c r="C31" s="350"/>
      <c r="D31" s="350"/>
      <c r="E31" s="372"/>
      <c r="F31" s="323"/>
      <c r="G31" s="54" t="str">
        <f>'2. Data collection sheet'!C77</f>
        <v>Total contacts for discolouration</v>
      </c>
      <c r="H31" s="280">
        <f>'2. Data collection sheet'!Q77</f>
        <v>-1082534.5870871858</v>
      </c>
      <c r="I31" s="280">
        <f>'2. Data collection sheet'!R77</f>
        <v>-942964.33131995157</v>
      </c>
      <c r="J31" s="280">
        <f>'2. Data collection sheet'!S77</f>
        <v>-1047353.6548483376</v>
      </c>
    </row>
    <row r="32" spans="1:11" s="21" customFormat="1" ht="33" customHeight="1">
      <c r="A32" s="115"/>
      <c r="B32" s="365"/>
      <c r="C32" s="350"/>
      <c r="D32" s="350"/>
      <c r="E32" s="372"/>
      <c r="F32" s="323"/>
      <c r="G32" s="54" t="str">
        <f>'2. Data collection sheet'!C78</f>
        <v>Total contacts for white water</v>
      </c>
      <c r="H32" s="280">
        <f>'2. Data collection sheet'!Q78</f>
        <v>-704195.38137104642</v>
      </c>
      <c r="I32" s="280">
        <f>'2. Data collection sheet'!R78</f>
        <v>-525407.03720640729</v>
      </c>
      <c r="J32" s="280">
        <f>'2. Data collection sheet'!S78</f>
        <v>-462542.7484517438</v>
      </c>
    </row>
    <row r="33" spans="1:10" s="21" customFormat="1" ht="33" customHeight="1" thickBot="1">
      <c r="A33" s="115"/>
      <c r="B33" s="366"/>
      <c r="C33" s="348"/>
      <c r="D33" s="348"/>
      <c r="E33" s="357"/>
      <c r="F33" s="322"/>
      <c r="G33" s="79" t="str">
        <f>'2. Data collection sheet'!C79</f>
        <v>Total contacts for taste and odour</v>
      </c>
      <c r="H33" s="279">
        <f>'2. Data collection sheet'!Q79</f>
        <v>-630593.89376389468</v>
      </c>
      <c r="I33" s="279">
        <f>'2. Data collection sheet'!R79</f>
        <v>-596552.98445451632</v>
      </c>
      <c r="J33" s="279">
        <f>'2. Data collection sheet'!S79</f>
        <v>-637848.51378064754</v>
      </c>
    </row>
    <row r="34" spans="1:10" s="21" customFormat="1" ht="33" customHeight="1">
      <c r="A34" s="115"/>
      <c r="B34" s="364" t="str">
        <f>'2. Data collection sheet'!U81</f>
        <v>Interruption to supply</v>
      </c>
      <c r="C34" s="347">
        <f>'2. Data collection sheet'!V81</f>
        <v>-190769308.8775534</v>
      </c>
      <c r="D34" s="347">
        <f>'2. Data collection sheet'!W81</f>
        <v>-123021621.57459514</v>
      </c>
      <c r="E34" s="356">
        <f>'2. Data collection sheet'!X81</f>
        <v>-127583413.35797761</v>
      </c>
      <c r="F34" s="321"/>
      <c r="G34" s="78" t="str">
        <f>'2. Data collection sheet'!C81</f>
        <v>Less than 3 hours</v>
      </c>
      <c r="H34" s="278">
        <f>'2. Data collection sheet'!Q81</f>
        <v>-124479233.62212323</v>
      </c>
      <c r="I34" s="278">
        <f>'2. Data collection sheet'!R81</f>
        <v>-83372987.140929788</v>
      </c>
      <c r="J34" s="278">
        <f>'2. Data collection sheet'!S81</f>
        <v>-94710357.230667919</v>
      </c>
    </row>
    <row r="35" spans="1:10" s="21" customFormat="1" ht="33" customHeight="1">
      <c r="A35" s="115"/>
      <c r="B35" s="365"/>
      <c r="C35" s="350"/>
      <c r="D35" s="350"/>
      <c r="E35" s="372"/>
      <c r="F35" s="323"/>
      <c r="G35" s="54" t="str">
        <f>'2. Data collection sheet'!C82</f>
        <v>3 to 6 hours</v>
      </c>
      <c r="H35" s="280">
        <f>'2. Data collection sheet'!Q82</f>
        <v>-33700720.489520773</v>
      </c>
      <c r="I35" s="280">
        <f>'2. Data collection sheet'!R82</f>
        <v>-18485186.747962125</v>
      </c>
      <c r="J35" s="280">
        <f>'2. Data collection sheet'!S82</f>
        <v>-17671843.02156236</v>
      </c>
    </row>
    <row r="36" spans="1:10" s="21" customFormat="1" ht="33" customHeight="1">
      <c r="A36" s="115"/>
      <c r="B36" s="365"/>
      <c r="C36" s="350"/>
      <c r="D36" s="350"/>
      <c r="E36" s="372"/>
      <c r="F36" s="323"/>
      <c r="G36" s="54" t="str">
        <f>'2. Data collection sheet'!C83</f>
        <v>6 to 12 hours</v>
      </c>
      <c r="H36" s="280">
        <f>'2. Data collection sheet'!Q83</f>
        <v>-23811756.651253279</v>
      </c>
      <c r="I36" s="280">
        <f>'2. Data collection sheet'!R83</f>
        <v>-12890371.232136298</v>
      </c>
      <c r="J36" s="280">
        <f>'2. Data collection sheet'!S83</f>
        <v>-12681275.393585574</v>
      </c>
    </row>
    <row r="37" spans="1:10" s="21" customFormat="1" ht="33" customHeight="1">
      <c r="A37" s="115"/>
      <c r="B37" s="365"/>
      <c r="C37" s="350"/>
      <c r="D37" s="350"/>
      <c r="E37" s="372"/>
      <c r="F37" s="323"/>
      <c r="G37" s="54" t="str">
        <f>'2. Data collection sheet'!C84</f>
        <v>12 to 24 hours</v>
      </c>
      <c r="H37" s="280">
        <f>'2. Data collection sheet'!Q84</f>
        <v>-7037077.5942483582</v>
      </c>
      <c r="I37" s="280">
        <f>'2. Data collection sheet'!R84</f>
        <v>-7838448.4590689167</v>
      </c>
      <c r="J37" s="280">
        <f>'2. Data collection sheet'!S84</f>
        <v>-2282192.4628883414</v>
      </c>
    </row>
    <row r="38" spans="1:10" s="21" customFormat="1" ht="33" customHeight="1">
      <c r="A38" s="115"/>
      <c r="B38" s="365"/>
      <c r="C38" s="350"/>
      <c r="D38" s="350"/>
      <c r="E38" s="372"/>
      <c r="F38" s="323"/>
      <c r="G38" s="54" t="str">
        <f>'2. Data collection sheet'!C85</f>
        <v>1 to 4 days</v>
      </c>
      <c r="H38" s="280">
        <f>'2. Data collection sheet'!Q85</f>
        <v>-1737666.4967218724</v>
      </c>
      <c r="I38" s="280">
        <f>'2. Data collection sheet'!R85</f>
        <v>-417503.85238256329</v>
      </c>
      <c r="J38" s="280">
        <f>'2. Data collection sheet'!S85</f>
        <v>-237745.2492734041</v>
      </c>
    </row>
    <row r="39" spans="1:10" s="21" customFormat="1" ht="33" customHeight="1" thickBot="1">
      <c r="A39" s="115"/>
      <c r="B39" s="366"/>
      <c r="C39" s="348"/>
      <c r="D39" s="348"/>
      <c r="E39" s="357"/>
      <c r="F39" s="322"/>
      <c r="G39" s="79" t="str">
        <f>'2. Data collection sheet'!C86</f>
        <v>4 to 20 days</v>
      </c>
      <c r="H39" s="279">
        <f>'2. Data collection sheet'!Q86</f>
        <v>-2854.0236859095799</v>
      </c>
      <c r="I39" s="279">
        <f>'2. Data collection sheet'!R86</f>
        <v>-17124.142115457478</v>
      </c>
      <c r="J39" s="279">
        <f>'2. Data collection sheet'!S86</f>
        <v>0</v>
      </c>
    </row>
    <row r="40" spans="1:10" s="21" customFormat="1" ht="33" customHeight="1" thickBot="1">
      <c r="A40" s="115"/>
      <c r="B40" s="74" t="str">
        <f>'2. Data collection sheet'!U88</f>
        <v>Low pressure</v>
      </c>
      <c r="C40" s="85">
        <f>'2. Data collection sheet'!V88</f>
        <v>-402070.27269350598</v>
      </c>
      <c r="D40" s="85">
        <f>'2. Data collection sheet'!W88</f>
        <v>-493105.05141656392</v>
      </c>
      <c r="E40" s="75">
        <f>'2. Data collection sheet'!X88</f>
        <v>-470346.35673579946</v>
      </c>
      <c r="F40" s="85"/>
      <c r="G40" s="75" t="str">
        <f>'2. Data collection sheet'!C88</f>
        <v>No. properties on DG2 register</v>
      </c>
      <c r="H40" s="266">
        <f>C40</f>
        <v>-402070.27269350598</v>
      </c>
      <c r="I40" s="266">
        <f>D40</f>
        <v>-493105.05141656392</v>
      </c>
      <c r="J40" s="266">
        <f>E40</f>
        <v>-470346.35673579946</v>
      </c>
    </row>
    <row r="41" spans="1:10" s="21" customFormat="1" ht="33" customHeight="1" thickBot="1">
      <c r="A41" s="115"/>
      <c r="B41" s="294" t="str">
        <f>'2. Data collection sheet'!U101</f>
        <v>Reliable collection of used water</v>
      </c>
      <c r="C41" s="91">
        <f>'2. Data collection sheet'!V101</f>
        <v>32689222056.644985</v>
      </c>
      <c r="D41" s="91">
        <f>'2. Data collection sheet'!W101</f>
        <v>32956525004.923885</v>
      </c>
      <c r="E41" s="281">
        <f>'2. Data collection sheet'!X101</f>
        <v>33308373983.40786</v>
      </c>
      <c r="F41" s="91"/>
      <c r="G41" s="281" t="str">
        <f>'2. Data collection sheet'!C101</f>
        <v>Number of properties ('000)</v>
      </c>
      <c r="H41" s="267">
        <f t="shared" ref="H41:I45" si="2">C41</f>
        <v>32689222056.644985</v>
      </c>
      <c r="I41" s="267">
        <f t="shared" si="2"/>
        <v>32956525004.923885</v>
      </c>
      <c r="J41" s="267">
        <f t="shared" ref="J41:J45" si="3">E41</f>
        <v>33308373983.40786</v>
      </c>
    </row>
    <row r="42" spans="1:10" s="21" customFormat="1" ht="33" customHeight="1" thickBot="1">
      <c r="A42" s="115"/>
      <c r="B42" s="74" t="str">
        <f>'2. Data collection sheet'!U90</f>
        <v>Internal sewer flooding</v>
      </c>
      <c r="C42" s="85">
        <f>'2. Data collection sheet'!V90</f>
        <v>-68134005.321736917</v>
      </c>
      <c r="D42" s="86">
        <f>'2. Data collection sheet'!W90</f>
        <v>-91862956.258635119</v>
      </c>
      <c r="E42" s="298">
        <f>'2. Data collection sheet'!X90</f>
        <v>-58004102.290195584</v>
      </c>
      <c r="F42" s="86"/>
      <c r="G42" s="75" t="str">
        <f>'2. Data collection sheet'!C90</f>
        <v>No. incidents of internal sewer flooding</v>
      </c>
      <c r="H42" s="266">
        <f t="shared" si="2"/>
        <v>-68134005.321736917</v>
      </c>
      <c r="I42" s="266">
        <f t="shared" si="2"/>
        <v>-91862956.258635119</v>
      </c>
      <c r="J42" s="266">
        <f t="shared" si="3"/>
        <v>-58004102.290195584</v>
      </c>
    </row>
    <row r="43" spans="1:10" s="21" customFormat="1" ht="33" customHeight="1" thickBot="1">
      <c r="A43" s="115"/>
      <c r="B43" s="74" t="str">
        <f>'2. Data collection sheet'!U92</f>
        <v>External sewer flooding</v>
      </c>
      <c r="C43" s="85">
        <f>'2. Data collection sheet'!V92</f>
        <v>-46130835.628357083</v>
      </c>
      <c r="D43" s="86">
        <f>'2. Data collection sheet'!W92</f>
        <v>-64798374.719566852</v>
      </c>
      <c r="E43" s="299">
        <f>'2. Data collection sheet'!X92</f>
        <v>-51649161.568064258</v>
      </c>
      <c r="F43" s="86"/>
      <c r="G43" s="75" t="str">
        <f>'2. Data collection sheet'!C92</f>
        <v>No. incidents of external flooding</v>
      </c>
      <c r="H43" s="266">
        <f t="shared" si="2"/>
        <v>-46130835.628357083</v>
      </c>
      <c r="I43" s="266">
        <f t="shared" si="2"/>
        <v>-64798374.719566852</v>
      </c>
      <c r="J43" s="266">
        <f t="shared" si="3"/>
        <v>-51649161.568064258</v>
      </c>
    </row>
    <row r="44" spans="1:10" s="21" customFormat="1" ht="33" customHeight="1" thickBot="1">
      <c r="A44" s="115"/>
      <c r="B44" s="74" t="str">
        <f>'2. Data collection sheet'!U94</f>
        <v xml:space="preserve">Loss of used water disposal facilities </v>
      </c>
      <c r="C44" s="85">
        <f>'2. Data collection sheet'!V94</f>
        <v>-52973276.232356086</v>
      </c>
      <c r="D44" s="86">
        <f>'2. Data collection sheet'!W94</f>
        <v>-39596767.003579386</v>
      </c>
      <c r="E44" s="299">
        <f>'2. Data collection sheet'!X94</f>
        <v>-27598153.209686708</v>
      </c>
      <c r="F44" s="86"/>
      <c r="G44" s="75" t="str">
        <f>'2. Data collection sheet'!C94</f>
        <v>No. properties affected by loss of facilities</v>
      </c>
      <c r="H44" s="266">
        <f t="shared" si="2"/>
        <v>-52973276.232356086</v>
      </c>
      <c r="I44" s="266">
        <f t="shared" si="2"/>
        <v>-39596767.003579386</v>
      </c>
      <c r="J44" s="266">
        <f t="shared" si="3"/>
        <v>-27598153.209686708</v>
      </c>
    </row>
    <row r="45" spans="1:10" s="21" customFormat="1" ht="33" customHeight="1" thickBot="1">
      <c r="A45" s="115"/>
      <c r="B45" s="345" t="str">
        <f>'2. Data collection sheet'!U96</f>
        <v>Storm overflow spills</v>
      </c>
      <c r="C45" s="354">
        <f>'2. Data collection sheet'!V96</f>
        <v>-55064768</v>
      </c>
      <c r="D45" s="354">
        <f>'2. Data collection sheet'!W96</f>
        <v>-108277152</v>
      </c>
      <c r="E45" s="370">
        <f>'2. Data collection sheet'!X96</f>
        <v>-150378656</v>
      </c>
      <c r="F45" s="343"/>
      <c r="G45" s="75" t="str">
        <f>'2. Data collection sheet'!C96</f>
        <v>No spills per year</v>
      </c>
      <c r="H45" s="266">
        <f t="shared" si="2"/>
        <v>-55064768</v>
      </c>
      <c r="I45" s="266">
        <f t="shared" si="2"/>
        <v>-108277152</v>
      </c>
      <c r="J45" s="266">
        <f t="shared" si="3"/>
        <v>-150378656</v>
      </c>
    </row>
    <row r="46" spans="1:10" s="21" customFormat="1" ht="33" customHeight="1" thickBot="1">
      <c r="A46" s="115"/>
      <c r="B46" s="346"/>
      <c r="C46" s="355"/>
      <c r="D46" s="355"/>
      <c r="E46" s="371"/>
      <c r="F46" s="344"/>
      <c r="G46" s="327" t="str">
        <f>'2. Data collection sheet'!C97</f>
        <v>No. potential dry day spills</v>
      </c>
      <c r="H46" s="268" t="s">
        <v>342</v>
      </c>
      <c r="I46" s="268" t="s">
        <v>342</v>
      </c>
      <c r="J46" s="268" t="s">
        <v>342</v>
      </c>
    </row>
    <row r="47" spans="1:10" s="21" customFormat="1" ht="33" customHeight="1">
      <c r="A47" s="391" t="s">
        <v>173</v>
      </c>
      <c r="B47" s="364" t="str">
        <f>'2. Data collection sheet'!U40</f>
        <v>Potable water leakage from our pipes &amp; customer supply pipes and raw water losses</v>
      </c>
      <c r="C47" s="347">
        <f>'2. Data collection sheet'!V40</f>
        <v>-39848495.400000006</v>
      </c>
      <c r="D47" s="347">
        <f>'2. Data collection sheet'!W40</f>
        <v>-38114185.992800035</v>
      </c>
      <c r="E47" s="370">
        <f>'2. Data collection sheet'!X40</f>
        <v>-39119044.489956208</v>
      </c>
      <c r="F47" s="321"/>
      <c r="G47" s="78" t="str">
        <f>'2. Data collection sheet'!C40</f>
        <v>Potable water leakage in ML/d from our pipes</v>
      </c>
      <c r="H47" s="278">
        <f>'2. Data collection sheet'!Q40</f>
        <v>-30394643.175000001</v>
      </c>
      <c r="I47" s="278">
        <f>'2. Data collection sheet'!R40</f>
        <v>-29073136.949999999</v>
      </c>
      <c r="J47" s="278">
        <f>'2. Data collection sheet'!S40</f>
        <v>-30679275.285</v>
      </c>
    </row>
    <row r="48" spans="1:10" s="21" customFormat="1" ht="33" customHeight="1">
      <c r="A48" s="391"/>
      <c r="B48" s="365"/>
      <c r="C48" s="350"/>
      <c r="D48" s="350"/>
      <c r="E48" s="373"/>
      <c r="F48" s="323"/>
      <c r="G48" s="329" t="str">
        <f>'2. Data collection sheet'!C41</f>
        <v>Potable water leakage in ML/d from customer supply pipes</v>
      </c>
      <c r="H48" s="280">
        <f>'2. Data collection sheet'!Q41</f>
        <v>-8335654.6499999994</v>
      </c>
      <c r="I48" s="280">
        <f>'2. Data collection sheet'!R41</f>
        <v>-7949368.2149999999</v>
      </c>
      <c r="J48" s="280">
        <f>'2. Data collection sheet'!S41</f>
        <v>-7339442.2649999997</v>
      </c>
    </row>
    <row r="49" spans="1:11" s="21" customFormat="1" ht="33" customHeight="1" thickBot="1">
      <c r="A49" s="391"/>
      <c r="B49" s="366"/>
      <c r="C49" s="348"/>
      <c r="D49" s="348"/>
      <c r="E49" s="371"/>
      <c r="F49" s="322"/>
      <c r="G49" s="79" t="str">
        <f>'2. Data collection sheet'!C42</f>
        <v xml:space="preserve">Raw water losses </v>
      </c>
      <c r="H49" s="279">
        <f>'2. Data collection sheet'!Q42</f>
        <v>-1118197.575</v>
      </c>
      <c r="I49" s="279">
        <f>'2. Data collection sheet'!R42</f>
        <v>-1091680.8278000378</v>
      </c>
      <c r="J49" s="279">
        <f>'2. Data collection sheet'!S42</f>
        <v>-1100326.9399562138</v>
      </c>
    </row>
    <row r="50" spans="1:11" s="21" customFormat="1" ht="30.75" thickBot="1">
      <c r="A50" s="391"/>
      <c r="B50" s="84" t="str">
        <f>'2. Data collection sheet'!U44</f>
        <v>Wellbeing benefit of recreation facilities</v>
      </c>
      <c r="C50" s="309">
        <f>'2. Data collection sheet'!Q44</f>
        <v>5474000</v>
      </c>
      <c r="D50" s="309">
        <f>'2. Data collection sheet'!W44</f>
        <v>5669500</v>
      </c>
      <c r="E50" s="76">
        <f>'2. Data collection sheet'!X44</f>
        <v>5669500</v>
      </c>
      <c r="F50" s="85"/>
      <c r="G50" s="76" t="str">
        <f>'2. Data collection sheet'!C44</f>
        <v>Recreation visitor numbers</v>
      </c>
      <c r="H50" s="266">
        <f>C50</f>
        <v>5474000</v>
      </c>
      <c r="I50" s="266">
        <f t="shared" ref="I50" si="4">D50</f>
        <v>5669500</v>
      </c>
      <c r="J50" s="266">
        <f>E50</f>
        <v>5669500</v>
      </c>
    </row>
    <row r="51" spans="1:11" s="21" customFormat="1" ht="33" customHeight="1">
      <c r="A51" s="116"/>
      <c r="B51" s="345" t="str">
        <f>'2. Data collection sheet'!U46</f>
        <v xml:space="preserve">Bathing waters </v>
      </c>
      <c r="C51" s="347">
        <f>'2. Data collection sheet'!V46</f>
        <v>68289860.870431915</v>
      </c>
      <c r="D51" s="351">
        <f>'2. Data collection sheet'!W46</f>
        <v>63131274.257917278</v>
      </c>
      <c r="E51" s="374">
        <f>'2. Data collection sheet'!X46</f>
        <v>68289860.87043193</v>
      </c>
      <c r="F51" s="324"/>
      <c r="G51" s="78" t="str">
        <f>'2. Data collection sheet'!C46</f>
        <v>No rated Excellent</v>
      </c>
      <c r="H51" s="278">
        <f>'2. Data collection sheet'!Q46</f>
        <v>62885627.276368961</v>
      </c>
      <c r="I51" s="278">
        <f>'2. Data collection sheet'!R46</f>
        <v>58955275.5715959</v>
      </c>
      <c r="J51" s="278">
        <f>'2. Data collection sheet'!S46</f>
        <v>64850803.128755488</v>
      </c>
    </row>
    <row r="52" spans="1:11" s="21" customFormat="1" ht="33" customHeight="1">
      <c r="A52" s="116"/>
      <c r="B52" s="349"/>
      <c r="C52" s="350"/>
      <c r="D52" s="352"/>
      <c r="E52" s="375"/>
      <c r="F52" s="325"/>
      <c r="G52" s="54" t="str">
        <f>'2. Data collection sheet'!C47</f>
        <v>No rated Good</v>
      </c>
      <c r="H52" s="280">
        <f>'2. Data collection sheet'!Q47</f>
        <v>9580232.2803843245</v>
      </c>
      <c r="I52" s="280">
        <f>'2. Data collection sheet'!R47</f>
        <v>12527996.058964116</v>
      </c>
      <c r="J52" s="280">
        <f>'2. Data collection sheet'!S47</f>
        <v>11791055.114319168</v>
      </c>
    </row>
    <row r="53" spans="1:11" s="21" customFormat="1" ht="33" customHeight="1">
      <c r="A53" s="116"/>
      <c r="B53" s="349"/>
      <c r="C53" s="350"/>
      <c r="D53" s="352"/>
      <c r="E53" s="375"/>
      <c r="F53" s="325"/>
      <c r="G53" s="54" t="str">
        <f>'2. Data collection sheet'!C48</f>
        <v>No rated Sufficient</v>
      </c>
      <c r="H53" s="280">
        <f>'2. Data collection sheet'!Q48</f>
        <v>0</v>
      </c>
      <c r="I53" s="280">
        <f>'2. Data collection sheet'!R48</f>
        <v>0</v>
      </c>
      <c r="J53" s="280">
        <f>'2. Data collection sheet'!S48</f>
        <v>0</v>
      </c>
    </row>
    <row r="54" spans="1:11" s="21" customFormat="1" ht="33" customHeight="1" thickBot="1">
      <c r="A54" s="116"/>
      <c r="B54" s="346"/>
      <c r="C54" s="348"/>
      <c r="D54" s="353"/>
      <c r="E54" s="376"/>
      <c r="F54" s="326"/>
      <c r="G54" s="79" t="str">
        <f>'2. Data collection sheet'!C49</f>
        <v>No rated Poor</v>
      </c>
      <c r="H54" s="279">
        <f>'2. Data collection sheet'!Q49</f>
        <v>-4175998.6863213661</v>
      </c>
      <c r="I54" s="279">
        <f>'2. Data collection sheet'!R49</f>
        <v>-8351997.3726427322</v>
      </c>
      <c r="J54" s="279">
        <f>'2. Data collection sheet'!S49</f>
        <v>-8351997.3726427322</v>
      </c>
    </row>
    <row r="55" spans="1:11" s="21" customFormat="1" ht="33" customHeight="1">
      <c r="A55" s="116"/>
      <c r="B55" s="361" t="str">
        <f>'2. Data collection sheet'!U51</f>
        <v>Health and safety incidents</v>
      </c>
      <c r="C55" s="347">
        <f>'2. Data collection sheet'!V51</f>
        <v>-1508338.3888027151</v>
      </c>
      <c r="D55" s="347">
        <f>'2. Data collection sheet'!W51</f>
        <v>-6028253.4479973521</v>
      </c>
      <c r="E55" s="356">
        <f>'2. Data collection sheet'!X51</f>
        <v>-4849288.5990734249</v>
      </c>
      <c r="F55" s="321"/>
      <c r="G55" s="327" t="str">
        <f>'2. Data collection sheet'!C51</f>
        <v xml:space="preserve">Specified accidents </v>
      </c>
      <c r="H55" s="278">
        <f>'2. Data collection sheet'!Q51</f>
        <v>-941418.39301082003</v>
      </c>
      <c r="I55" s="278">
        <f>'2. Data collection sheet'!R51</f>
        <v>-5648510.3580649197</v>
      </c>
      <c r="J55" s="278">
        <f>'2. Data collection sheet'!S51</f>
        <v>-4236382.7685486898</v>
      </c>
    </row>
    <row r="56" spans="1:11" s="21" customFormat="1" ht="33" customHeight="1">
      <c r="A56" s="116"/>
      <c r="B56" s="362"/>
      <c r="C56" s="350"/>
      <c r="D56" s="350"/>
      <c r="E56" s="372"/>
      <c r="F56" s="323"/>
      <c r="G56" s="60" t="str">
        <f>'2. Data collection sheet'!C52</f>
        <v xml:space="preserve">Over 7 day accident </v>
      </c>
      <c r="H56" s="280">
        <f>'2. Data collection sheet'!Q52</f>
        <v>-517700.59413095104</v>
      </c>
      <c r="I56" s="280">
        <f>'2. Data collection sheet'!R52</f>
        <v>-329445.83262878703</v>
      </c>
      <c r="J56" s="280">
        <f>'2. Data collection sheet'!S52</f>
        <v>-564764.28450649208</v>
      </c>
    </row>
    <row r="57" spans="1:11" s="21" customFormat="1" ht="33" customHeight="1">
      <c r="A57" s="116"/>
      <c r="B57" s="362"/>
      <c r="C57" s="350"/>
      <c r="D57" s="350"/>
      <c r="E57" s="372"/>
      <c r="F57" s="323"/>
      <c r="G57" s="60" t="str">
        <f>'2. Data collection sheet'!C53</f>
        <v xml:space="preserve">Member of public reportable accident </v>
      </c>
      <c r="H57" s="280">
        <f>'2. Data collection sheet'!Q53</f>
        <v>-47063.690375541002</v>
      </c>
      <c r="I57" s="280">
        <f>'2. Data collection sheet'!R53</f>
        <v>-47063.690375541002</v>
      </c>
      <c r="J57" s="280">
        <f>'2. Data collection sheet'!S53</f>
        <v>-47063.690375541002</v>
      </c>
    </row>
    <row r="58" spans="1:11" s="21" customFormat="1" ht="33" customHeight="1" thickBot="1">
      <c r="A58" s="116"/>
      <c r="B58" s="363"/>
      <c r="C58" s="348"/>
      <c r="D58" s="348"/>
      <c r="E58" s="357"/>
      <c r="F58" s="322"/>
      <c r="G58" s="79" t="str">
        <f>'2. Data collection sheet'!C54</f>
        <v xml:space="preserve">Dangerous occurrence </v>
      </c>
      <c r="H58" s="279">
        <f>'2. Data collection sheet'!Q54</f>
        <v>-2155.7112854029401</v>
      </c>
      <c r="I58" s="279">
        <f>'2. Data collection sheet'!R54</f>
        <v>-3233.5669281044102</v>
      </c>
      <c r="J58" s="279">
        <f>'2. Data collection sheet'!S54</f>
        <v>-1077.8556427014701</v>
      </c>
    </row>
    <row r="59" spans="1:11" s="21" customFormat="1" ht="33" customHeight="1">
      <c r="A59" s="116"/>
      <c r="B59" s="345" t="str">
        <f>'2. Data collection sheet'!U56</f>
        <v xml:space="preserve">Noise and odour nuisance </v>
      </c>
      <c r="C59" s="354">
        <f>'2. Data collection sheet'!V56</f>
        <v>-1484539.8754975612</v>
      </c>
      <c r="D59" s="354">
        <f>'2. Data collection sheet'!W56</f>
        <v>-1310444.7145895036</v>
      </c>
      <c r="E59" s="370">
        <f>'2. Data collection sheet'!X56</f>
        <v>-1201834.5884031591</v>
      </c>
      <c r="F59" s="321"/>
      <c r="G59" s="80" t="str">
        <f>'2. Data collection sheet'!C56</f>
        <v>No. complaints about noise by phone</v>
      </c>
      <c r="H59" s="278">
        <f>'2. Data collection sheet'!Q56</f>
        <v>-38037.769503546057</v>
      </c>
      <c r="I59" s="278">
        <f>'2. Data collection sheet'!R56</f>
        <v>-42611.225660863907</v>
      </c>
      <c r="J59" s="278">
        <f>'2. Data collection sheet'!S56</f>
        <v>-39710.985170857464</v>
      </c>
    </row>
    <row r="60" spans="1:11" s="21" customFormat="1" ht="33" customHeight="1">
      <c r="A60" s="116"/>
      <c r="B60" s="349"/>
      <c r="C60" s="358"/>
      <c r="D60" s="358"/>
      <c r="E60" s="373"/>
      <c r="F60" s="323"/>
      <c r="G60" s="55" t="str">
        <f>'2. Data collection sheet'!C57</f>
        <v>No. complaints about noise written</v>
      </c>
      <c r="H60" s="280">
        <f>'2. Data collection sheet'!Q57</f>
        <v>-2230.9542230818802</v>
      </c>
      <c r="I60" s="280">
        <f>'2. Data collection sheet'!R57</f>
        <v>-2342.5019342359742</v>
      </c>
      <c r="J60" s="280">
        <f>'2. Data collection sheet'!S57</f>
        <v>-4461.9084461637603</v>
      </c>
    </row>
    <row r="61" spans="1:11" s="21" customFormat="1" ht="33" customHeight="1">
      <c r="A61" s="116"/>
      <c r="B61" s="349"/>
      <c r="C61" s="358"/>
      <c r="D61" s="358"/>
      <c r="E61" s="373"/>
      <c r="F61" s="323"/>
      <c r="G61" s="55" t="str">
        <f>'2. Data collection sheet'!C58</f>
        <v>number of complaints about odour by phone</v>
      </c>
      <c r="H61" s="280">
        <f>'2. Data collection sheet'!Q58</f>
        <v>-1413004.6655544101</v>
      </c>
      <c r="I61" s="280">
        <f>'2. Data collection sheet'!R58</f>
        <v>-1244646.6628500549</v>
      </c>
      <c r="J61" s="280">
        <f>'2. Data collection sheet'!S58</f>
        <v>-1135213.9610922239</v>
      </c>
    </row>
    <row r="62" spans="1:11" s="21" customFormat="1" ht="33" customHeight="1" thickBot="1">
      <c r="A62" s="116"/>
      <c r="B62" s="346"/>
      <c r="C62" s="355"/>
      <c r="D62" s="355"/>
      <c r="E62" s="371"/>
      <c r="F62" s="323"/>
      <c r="G62" s="55" t="str">
        <f>'2. Data collection sheet'!C59</f>
        <v>number of complaints about odour written</v>
      </c>
      <c r="H62" s="280">
        <f>'2. Data collection sheet'!Q59</f>
        <v>-31266.486216523117</v>
      </c>
      <c r="I62" s="280">
        <f>'2. Data collection sheet'!R59</f>
        <v>-20844.324144348742</v>
      </c>
      <c r="J62" s="280">
        <f>'2. Data collection sheet'!S59</f>
        <v>-22447.733693914033</v>
      </c>
      <c r="K62" s="297"/>
    </row>
    <row r="63" spans="1:11" s="21" customFormat="1" ht="60.75" thickBot="1">
      <c r="A63" s="116"/>
      <c r="B63" s="74" t="str">
        <f>'2. Data collection sheet'!U61</f>
        <v xml:space="preserve">Traffic disruption </v>
      </c>
      <c r="C63" s="85" t="str">
        <f>'2. Data collection sheet'!V61</f>
        <v>n/a</v>
      </c>
      <c r="D63" s="85" t="str">
        <f>'2. Data collection sheet'!W61</f>
        <v>n/a</v>
      </c>
      <c r="E63" s="75">
        <f>'2. Data collection sheet'!X61</f>
        <v>-6919290</v>
      </c>
      <c r="F63" s="85"/>
      <c r="G63" s="75" t="str">
        <f>'2. Data collection sheet'!C61</f>
        <v>Total number of days where we have traffic management measures in place as part of our operations</v>
      </c>
      <c r="H63" s="266" t="str">
        <f>C63</f>
        <v>n/a</v>
      </c>
      <c r="I63" s="266" t="str">
        <f t="shared" ref="I63" si="5">D63</f>
        <v>n/a</v>
      </c>
      <c r="J63" s="266">
        <f>E63</f>
        <v>-6919290</v>
      </c>
    </row>
    <row r="64" spans="1:11" s="21" customFormat="1" ht="33" customHeight="1">
      <c r="A64" s="116"/>
      <c r="B64" s="345" t="str">
        <f>'2. Data collection sheet'!U63</f>
        <v>Financial support for vulnerable customers</v>
      </c>
      <c r="C64" s="347">
        <f>'2. Data collection sheet'!V63</f>
        <v>43154245</v>
      </c>
      <c r="D64" s="347">
        <f>'2. Data collection sheet'!W63</f>
        <v>138367758.25</v>
      </c>
      <c r="E64" s="356">
        <f>'2. Data collection sheet'!X63</f>
        <v>73187820.5</v>
      </c>
      <c r="F64" s="321"/>
      <c r="G64" s="78" t="str">
        <f>'2. Data collection sheet'!C63</f>
        <v>Affordability support schemes</v>
      </c>
      <c r="H64" s="283">
        <f>'2. Data collection sheet'!Q63</f>
        <v>42500000</v>
      </c>
      <c r="I64" s="282">
        <f>'2. Data collection sheet'!R63</f>
        <v>136900000</v>
      </c>
      <c r="J64" s="282">
        <f>'2. Data collection sheet'!S63</f>
        <v>68200000</v>
      </c>
    </row>
    <row r="65" spans="1:49" s="21" customFormat="1" ht="33" customHeight="1" thickBot="1">
      <c r="A65" s="116"/>
      <c r="B65" s="346"/>
      <c r="C65" s="348"/>
      <c r="D65" s="348"/>
      <c r="E65" s="357"/>
      <c r="F65" s="322"/>
      <c r="G65" s="82" t="str">
        <f>'2. Data collection sheet'!C64</f>
        <v>Extra care assessments signposted benefits value</v>
      </c>
      <c r="H65" s="279">
        <f>'2. Data collection sheet'!Q64</f>
        <v>654245</v>
      </c>
      <c r="I65" s="279">
        <f>'2. Data collection sheet'!R64</f>
        <v>1467758.25</v>
      </c>
      <c r="J65" s="279">
        <f>'2. Data collection sheet'!S64</f>
        <v>4987820.5</v>
      </c>
    </row>
    <row r="66" spans="1:49" s="21" customFormat="1" ht="33" customHeight="1">
      <c r="A66" s="116"/>
      <c r="B66" s="359" t="str">
        <f>'2. Data collection sheet'!U66</f>
        <v>Employment and apprentices</v>
      </c>
      <c r="C66" s="354">
        <f>'2. Data collection sheet'!V66</f>
        <v>163910825.16</v>
      </c>
      <c r="D66" s="354">
        <f>'2. Data collection sheet'!W66</f>
        <v>182564409.06</v>
      </c>
      <c r="E66" s="370">
        <f>'2. Data collection sheet'!X66</f>
        <v>207916528.84999999</v>
      </c>
      <c r="F66" s="321"/>
      <c r="G66" s="80" t="str">
        <f>'2. Data collection sheet'!C66</f>
        <v>Apprentices Levy Spend</v>
      </c>
      <c r="H66" s="283">
        <f>'2. Data collection sheet'!Q66</f>
        <v>1200000</v>
      </c>
      <c r="I66" s="282">
        <f>'2. Data collection sheet'!R66</f>
        <v>1100000</v>
      </c>
      <c r="J66" s="282">
        <f>'2. Data collection sheet'!S66</f>
        <v>1170000</v>
      </c>
    </row>
    <row r="67" spans="1:49" s="21" customFormat="1" ht="33" customHeight="1" thickBot="1">
      <c r="A67" s="116"/>
      <c r="B67" s="360"/>
      <c r="C67" s="355"/>
      <c r="D67" s="355"/>
      <c r="E67" s="371"/>
      <c r="F67" s="322"/>
      <c r="G67" s="81" t="str">
        <f>'2. Data collection sheet'!C67</f>
        <v>Net employee payroll bill (employees and alliances)</v>
      </c>
      <c r="H67" s="279">
        <f>'2. Data collection sheet'!Q67</f>
        <v>162710825.16</v>
      </c>
      <c r="I67" s="279">
        <f>'2. Data collection sheet'!R67</f>
        <v>181464409.06</v>
      </c>
      <c r="J67" s="279">
        <f>'2. Data collection sheet'!S67</f>
        <v>206746528.84999999</v>
      </c>
    </row>
    <row r="68" spans="1:49" s="21" customFormat="1" ht="33" customHeight="1" thickBot="1">
      <c r="A68" s="116"/>
      <c r="B68" s="92" t="s">
        <v>273</v>
      </c>
      <c r="C68" s="268" t="s">
        <v>342</v>
      </c>
      <c r="D68" s="268" t="s">
        <v>342</v>
      </c>
      <c r="E68" s="300" t="s">
        <v>342</v>
      </c>
      <c r="F68" s="276"/>
      <c r="G68" s="83" t="s">
        <v>342</v>
      </c>
      <c r="H68" s="268" t="s">
        <v>342</v>
      </c>
      <c r="I68" s="268" t="s">
        <v>342</v>
      </c>
      <c r="J68" s="268" t="s">
        <v>342</v>
      </c>
    </row>
    <row r="69" spans="1:49" s="21" customFormat="1" ht="33" customHeight="1" thickBot="1">
      <c r="A69" s="117"/>
      <c r="B69" s="272" t="str">
        <f>'2. Data collection sheet'!A71</f>
        <v>Community investment</v>
      </c>
      <c r="C69" s="273" t="s">
        <v>342</v>
      </c>
      <c r="D69" s="273" t="s">
        <v>342</v>
      </c>
      <c r="E69" s="301" t="s">
        <v>342</v>
      </c>
      <c r="F69" s="277"/>
      <c r="G69" s="77" t="s">
        <v>342</v>
      </c>
      <c r="H69" s="273" t="s">
        <v>342</v>
      </c>
      <c r="I69" s="273" t="s">
        <v>342</v>
      </c>
      <c r="J69" s="274" t="s">
        <v>342</v>
      </c>
    </row>
    <row r="70" spans="1:49" s="21" customFormat="1">
      <c r="A70" s="99"/>
      <c r="C70" s="98"/>
      <c r="D70" s="98"/>
      <c r="E70" s="302"/>
      <c r="F70" s="98"/>
      <c r="G70" s="100"/>
      <c r="H70" s="98"/>
      <c r="I70" s="98"/>
      <c r="J70" s="107"/>
    </row>
    <row r="71" spans="1:49" s="21" customFormat="1">
      <c r="A71" s="34"/>
      <c r="B71" s="88"/>
      <c r="C71" s="107"/>
      <c r="D71" s="107"/>
      <c r="F71" s="107"/>
      <c r="H71" s="269"/>
      <c r="I71" s="107"/>
      <c r="J71" s="107"/>
      <c r="K71" s="90"/>
    </row>
    <row r="72" spans="1:49" s="21" customFormat="1">
      <c r="A72" s="34"/>
      <c r="B72" s="88"/>
      <c r="C72" s="107"/>
      <c r="D72" s="107"/>
      <c r="F72" s="107"/>
      <c r="H72" s="269"/>
      <c r="I72" s="107"/>
      <c r="J72" s="107"/>
      <c r="K72" s="90"/>
    </row>
    <row r="73" spans="1:49" s="21" customFormat="1">
      <c r="A73" s="103"/>
      <c r="B73" s="104"/>
      <c r="C73" s="108"/>
      <c r="D73" s="108"/>
      <c r="E73" s="105"/>
      <c r="F73" s="108"/>
      <c r="G73" s="105"/>
      <c r="H73" s="270"/>
      <c r="I73" s="108"/>
      <c r="J73" s="108"/>
      <c r="K73" s="90"/>
    </row>
    <row r="74" spans="1:49" s="21" customFormat="1">
      <c r="A74" s="103"/>
      <c r="B74" s="104"/>
      <c r="C74" s="108"/>
      <c r="D74" s="108"/>
      <c r="E74" s="105"/>
      <c r="F74" s="108"/>
      <c r="G74" s="105"/>
      <c r="H74" s="270"/>
      <c r="I74" s="108"/>
      <c r="J74" s="108"/>
      <c r="K74" s="90"/>
    </row>
    <row r="75" spans="1:49">
      <c r="A75" s="103"/>
      <c r="B75" s="104"/>
      <c r="C75" s="108"/>
      <c r="D75" s="108"/>
      <c r="E75" s="105"/>
      <c r="F75" s="108"/>
      <c r="G75" s="105"/>
      <c r="H75" s="270"/>
      <c r="I75" s="108"/>
      <c r="J75" s="108"/>
      <c r="K75" s="90"/>
      <c r="L75" s="21"/>
      <c r="M75" s="21"/>
      <c r="N75" s="21"/>
      <c r="O75" s="21"/>
      <c r="P75" s="21"/>
      <c r="AS75" s="1"/>
      <c r="AT75" s="1"/>
      <c r="AU75" s="1"/>
      <c r="AV75" s="1"/>
      <c r="AW75" s="1"/>
    </row>
    <row r="76" spans="1:49">
      <c r="A76" s="103"/>
      <c r="B76" s="104"/>
      <c r="C76" s="108"/>
      <c r="D76" s="108"/>
      <c r="E76" s="105"/>
      <c r="F76" s="108"/>
      <c r="G76" s="105"/>
      <c r="H76" s="270"/>
      <c r="I76" s="108"/>
      <c r="J76" s="108"/>
      <c r="K76" s="90"/>
      <c r="L76" s="21"/>
      <c r="M76" s="21"/>
      <c r="N76" s="21"/>
      <c r="O76" s="21"/>
      <c r="P76" s="21"/>
      <c r="AS76" s="1"/>
      <c r="AT76" s="1"/>
      <c r="AU76" s="1"/>
      <c r="AV76" s="1"/>
      <c r="AW76" s="1"/>
    </row>
    <row r="77" spans="1:49">
      <c r="A77" s="103"/>
      <c r="B77" s="104"/>
      <c r="C77" s="108"/>
      <c r="D77" s="108"/>
      <c r="E77" s="105"/>
      <c r="F77" s="108"/>
      <c r="G77" s="105"/>
      <c r="H77" s="270"/>
      <c r="I77" s="108"/>
      <c r="J77" s="108"/>
      <c r="K77" s="90"/>
      <c r="L77" s="21"/>
      <c r="M77" s="21"/>
      <c r="N77" s="21"/>
      <c r="O77" s="21"/>
      <c r="P77" s="21"/>
      <c r="AS77" s="1"/>
      <c r="AT77" s="1"/>
      <c r="AU77" s="1"/>
      <c r="AV77" s="1"/>
      <c r="AW77" s="1"/>
    </row>
    <row r="78" spans="1:49">
      <c r="A78" s="103"/>
      <c r="B78" s="104"/>
      <c r="C78" s="108"/>
      <c r="D78" s="108"/>
      <c r="E78" s="105"/>
      <c r="F78" s="108"/>
      <c r="G78" s="105"/>
      <c r="H78" s="270"/>
      <c r="I78" s="108"/>
      <c r="J78" s="108"/>
      <c r="K78" s="90"/>
      <c r="L78" s="21"/>
      <c r="M78" s="21"/>
      <c r="N78" s="21"/>
      <c r="O78" s="21"/>
      <c r="P78" s="21"/>
      <c r="AS78" s="1"/>
      <c r="AT78" s="1"/>
      <c r="AU78" s="1"/>
      <c r="AV78" s="1"/>
      <c r="AW78" s="1"/>
    </row>
    <row r="79" spans="1:49">
      <c r="A79" s="103"/>
      <c r="B79" s="104"/>
      <c r="C79" s="108"/>
      <c r="D79" s="108"/>
      <c r="E79" s="105"/>
      <c r="F79" s="108"/>
      <c r="G79" s="105"/>
      <c r="H79" s="270"/>
      <c r="I79" s="108"/>
      <c r="J79" s="108"/>
      <c r="K79" s="90"/>
      <c r="L79" s="21"/>
      <c r="M79" s="21"/>
      <c r="N79" s="21"/>
      <c r="O79" s="21"/>
      <c r="P79" s="21"/>
      <c r="AS79" s="1"/>
      <c r="AT79" s="1"/>
      <c r="AU79" s="1"/>
      <c r="AV79" s="1"/>
      <c r="AW79" s="1"/>
    </row>
    <row r="80" spans="1:49">
      <c r="A80" s="103"/>
      <c r="B80" s="104"/>
      <c r="C80" s="108"/>
      <c r="D80" s="108"/>
      <c r="E80" s="105"/>
      <c r="F80" s="108"/>
      <c r="G80" s="105"/>
      <c r="H80" s="270"/>
      <c r="I80" s="108"/>
      <c r="J80" s="108"/>
      <c r="K80" s="90"/>
      <c r="L80" s="21"/>
      <c r="M80" s="21"/>
      <c r="N80" s="21"/>
      <c r="O80" s="21"/>
      <c r="P80" s="21"/>
      <c r="AS80" s="1"/>
      <c r="AT80" s="1"/>
      <c r="AU80" s="1"/>
      <c r="AV80" s="1"/>
      <c r="AW80" s="1"/>
    </row>
    <row r="81" spans="1:49">
      <c r="A81" s="103"/>
      <c r="B81" s="104"/>
      <c r="C81" s="108"/>
      <c r="D81" s="108"/>
      <c r="E81" s="105"/>
      <c r="F81" s="108"/>
      <c r="G81" s="105"/>
      <c r="H81" s="270"/>
      <c r="I81" s="108"/>
      <c r="J81" s="108"/>
      <c r="K81" s="90"/>
      <c r="L81" s="21"/>
      <c r="M81" s="21"/>
      <c r="N81" s="21"/>
      <c r="O81" s="21"/>
      <c r="P81" s="21"/>
      <c r="AS81" s="1"/>
      <c r="AT81" s="1"/>
      <c r="AU81" s="1"/>
      <c r="AV81" s="1"/>
      <c r="AW81" s="1"/>
    </row>
    <row r="82" spans="1:49">
      <c r="A82" s="103"/>
      <c r="B82" s="104"/>
      <c r="C82" s="108"/>
      <c r="D82" s="108"/>
      <c r="E82" s="105"/>
      <c r="F82" s="108"/>
      <c r="G82" s="105"/>
      <c r="H82" s="270"/>
      <c r="I82" s="108"/>
      <c r="J82" s="108"/>
      <c r="K82" s="90"/>
      <c r="L82" s="21"/>
      <c r="M82" s="21"/>
      <c r="N82" s="21"/>
      <c r="O82" s="21"/>
      <c r="P82" s="21"/>
      <c r="AS82" s="1"/>
      <c r="AT82" s="1"/>
      <c r="AU82" s="1"/>
      <c r="AV82" s="1"/>
      <c r="AW82" s="1"/>
    </row>
    <row r="83" spans="1:49">
      <c r="A83" s="103"/>
      <c r="B83" s="104"/>
      <c r="C83" s="108"/>
      <c r="D83" s="108"/>
      <c r="E83" s="105"/>
      <c r="F83" s="108"/>
      <c r="G83" s="105"/>
      <c r="H83" s="270"/>
      <c r="I83" s="108"/>
      <c r="J83" s="108"/>
      <c r="K83" s="90"/>
      <c r="L83" s="21"/>
      <c r="M83" s="21"/>
      <c r="N83" s="21"/>
      <c r="O83" s="21"/>
      <c r="P83" s="21"/>
      <c r="AS83" s="1"/>
      <c r="AT83" s="1"/>
      <c r="AU83" s="1"/>
      <c r="AV83" s="1"/>
      <c r="AW83" s="1"/>
    </row>
    <row r="84" spans="1:49">
      <c r="A84" s="103"/>
      <c r="B84" s="104"/>
      <c r="C84" s="108"/>
      <c r="D84" s="108"/>
      <c r="E84" s="105"/>
      <c r="F84" s="108"/>
      <c r="G84" s="105"/>
      <c r="H84" s="270"/>
      <c r="I84" s="108"/>
      <c r="J84" s="108"/>
      <c r="K84" s="90"/>
      <c r="L84" s="21"/>
      <c r="M84" s="21"/>
      <c r="N84" s="21"/>
      <c r="O84" s="21"/>
      <c r="P84" s="21"/>
      <c r="AS84" s="1"/>
      <c r="AT84" s="1"/>
      <c r="AU84" s="1"/>
      <c r="AV84" s="1"/>
      <c r="AW84" s="1"/>
    </row>
    <row r="85" spans="1:49">
      <c r="A85" s="103"/>
      <c r="B85" s="104"/>
      <c r="C85" s="108"/>
      <c r="D85" s="108"/>
      <c r="E85" s="105"/>
      <c r="F85" s="108"/>
      <c r="G85" s="105"/>
      <c r="H85" s="270"/>
      <c r="I85" s="108"/>
      <c r="J85" s="108"/>
      <c r="K85" s="90"/>
      <c r="L85" s="21"/>
      <c r="M85" s="21"/>
      <c r="N85" s="21"/>
      <c r="O85" s="21"/>
      <c r="P85" s="21"/>
      <c r="AS85" s="1"/>
      <c r="AT85" s="1"/>
      <c r="AU85" s="1"/>
      <c r="AV85" s="1"/>
      <c r="AW85" s="1"/>
    </row>
    <row r="86" spans="1:49">
      <c r="A86" s="103"/>
      <c r="B86" s="104"/>
      <c r="C86" s="108"/>
      <c r="D86" s="108"/>
      <c r="E86" s="105"/>
      <c r="F86" s="108"/>
      <c r="G86" s="105"/>
      <c r="H86" s="270"/>
      <c r="I86" s="108"/>
      <c r="J86" s="108"/>
      <c r="K86" s="90"/>
      <c r="L86" s="21"/>
      <c r="M86" s="21"/>
      <c r="N86" s="21"/>
      <c r="O86" s="21"/>
      <c r="P86" s="21"/>
      <c r="AS86" s="1"/>
      <c r="AT86" s="1"/>
      <c r="AU86" s="1"/>
      <c r="AV86" s="1"/>
      <c r="AW86" s="1"/>
    </row>
    <row r="87" spans="1:49" s="21" customFormat="1">
      <c r="A87" s="103"/>
      <c r="B87" s="104"/>
      <c r="C87" s="108"/>
      <c r="D87" s="108"/>
      <c r="E87" s="105"/>
      <c r="F87" s="108"/>
      <c r="G87" s="105"/>
      <c r="H87" s="270"/>
      <c r="I87" s="108"/>
      <c r="J87" s="108"/>
      <c r="K87" s="90"/>
    </row>
    <row r="88" spans="1:49" s="21" customFormat="1">
      <c r="A88" s="34"/>
      <c r="B88" s="88"/>
      <c r="C88" s="107"/>
      <c r="D88" s="107"/>
      <c r="F88" s="107"/>
      <c r="H88" s="269"/>
      <c r="I88" s="107"/>
      <c r="J88" s="107"/>
      <c r="K88" s="90"/>
    </row>
    <row r="89" spans="1:49" s="21" customFormat="1">
      <c r="A89" s="34"/>
      <c r="B89" s="88"/>
      <c r="C89" s="107"/>
      <c r="D89" s="107"/>
      <c r="F89" s="107"/>
      <c r="H89" s="269"/>
      <c r="I89" s="107"/>
      <c r="J89" s="107"/>
      <c r="K89" s="90"/>
    </row>
    <row r="90" spans="1:49" s="21" customFormat="1">
      <c r="A90" s="34"/>
      <c r="B90" s="88"/>
      <c r="C90" s="107"/>
      <c r="D90" s="107"/>
      <c r="F90" s="107"/>
      <c r="H90" s="269"/>
      <c r="I90" s="107"/>
      <c r="J90" s="107"/>
      <c r="K90" s="90"/>
    </row>
    <row r="91" spans="1:49" s="21" customFormat="1">
      <c r="A91" s="34"/>
      <c r="B91" s="88"/>
      <c r="C91" s="107"/>
      <c r="D91" s="107"/>
      <c r="F91" s="107"/>
      <c r="H91" s="269"/>
      <c r="I91" s="107"/>
      <c r="J91" s="107"/>
      <c r="K91" s="90"/>
    </row>
    <row r="92" spans="1:49" s="21" customFormat="1">
      <c r="A92" s="34"/>
      <c r="B92" s="88"/>
      <c r="C92" s="107"/>
      <c r="D92" s="107"/>
      <c r="F92" s="107"/>
      <c r="H92" s="269"/>
      <c r="I92" s="107"/>
      <c r="J92" s="107"/>
      <c r="K92" s="90"/>
    </row>
    <row r="93" spans="1:49" s="21" customFormat="1">
      <c r="A93" s="34"/>
      <c r="B93" s="88"/>
      <c r="C93" s="107"/>
      <c r="D93" s="107"/>
      <c r="F93" s="107"/>
      <c r="H93" s="269"/>
      <c r="I93" s="107"/>
      <c r="J93" s="107"/>
      <c r="K93" s="90"/>
    </row>
    <row r="94" spans="1:49" s="21" customFormat="1">
      <c r="A94" s="34"/>
      <c r="B94" s="88"/>
      <c r="C94" s="107"/>
      <c r="D94" s="107"/>
      <c r="F94" s="107"/>
      <c r="H94" s="269"/>
      <c r="I94" s="107"/>
      <c r="J94" s="107"/>
      <c r="K94" s="90"/>
    </row>
    <row r="95" spans="1:49" s="21" customFormat="1">
      <c r="A95" s="34"/>
      <c r="B95" s="88"/>
      <c r="C95" s="107"/>
      <c r="D95" s="107"/>
      <c r="F95" s="107"/>
      <c r="H95" s="269"/>
      <c r="I95" s="107"/>
      <c r="J95" s="107"/>
      <c r="K95" s="90"/>
    </row>
    <row r="96" spans="1:49" s="21" customFormat="1">
      <c r="A96" s="34"/>
      <c r="B96" s="88"/>
      <c r="C96" s="107"/>
      <c r="D96" s="107"/>
      <c r="F96" s="107"/>
      <c r="H96" s="269"/>
      <c r="I96" s="107"/>
      <c r="J96" s="107"/>
      <c r="K96" s="90"/>
    </row>
    <row r="97" spans="1:11" s="21" customFormat="1">
      <c r="A97" s="34"/>
      <c r="B97" s="88"/>
      <c r="C97" s="107"/>
      <c r="D97" s="107"/>
      <c r="F97" s="107"/>
      <c r="H97" s="269"/>
      <c r="I97" s="107"/>
      <c r="J97" s="107"/>
      <c r="K97" s="90"/>
    </row>
    <row r="98" spans="1:11" s="21" customFormat="1">
      <c r="A98" s="34"/>
      <c r="B98" s="88"/>
      <c r="C98" s="107"/>
      <c r="D98" s="107"/>
      <c r="F98" s="107"/>
      <c r="H98" s="269"/>
      <c r="I98" s="107"/>
      <c r="J98" s="107"/>
      <c r="K98" s="90"/>
    </row>
    <row r="99" spans="1:11" s="21" customFormat="1">
      <c r="A99" s="34"/>
      <c r="B99" s="88"/>
      <c r="C99" s="107"/>
      <c r="D99" s="107"/>
      <c r="F99" s="107"/>
      <c r="H99" s="269"/>
      <c r="I99" s="107"/>
      <c r="J99" s="107"/>
      <c r="K99" s="90"/>
    </row>
    <row r="100" spans="1:11" s="21" customFormat="1">
      <c r="A100" s="34"/>
      <c r="B100" s="88"/>
      <c r="C100" s="107"/>
      <c r="D100" s="107"/>
      <c r="F100" s="107"/>
      <c r="H100" s="269"/>
      <c r="I100" s="107"/>
      <c r="J100" s="107"/>
      <c r="K100" s="90"/>
    </row>
    <row r="101" spans="1:11" s="21" customFormat="1">
      <c r="A101" s="34"/>
      <c r="B101" s="88"/>
      <c r="C101" s="107"/>
      <c r="D101" s="107"/>
      <c r="F101" s="107"/>
      <c r="H101" s="269"/>
      <c r="I101" s="107"/>
      <c r="J101" s="107"/>
      <c r="K101" s="90"/>
    </row>
    <row r="102" spans="1:11" s="21" customFormat="1">
      <c r="A102" s="34"/>
      <c r="B102" s="88"/>
      <c r="C102" s="107"/>
      <c r="D102" s="107"/>
      <c r="F102" s="107"/>
      <c r="H102" s="269"/>
      <c r="I102" s="107"/>
      <c r="J102" s="107"/>
      <c r="K102" s="90"/>
    </row>
    <row r="103" spans="1:11" s="21" customFormat="1">
      <c r="A103" s="34"/>
      <c r="B103" s="88"/>
      <c r="C103" s="107"/>
      <c r="D103" s="107"/>
      <c r="F103" s="107"/>
      <c r="H103" s="269"/>
      <c r="I103" s="107"/>
      <c r="J103" s="107"/>
      <c r="K103" s="90"/>
    </row>
    <row r="104" spans="1:11" s="21" customFormat="1">
      <c r="A104" s="34"/>
      <c r="B104" s="88"/>
      <c r="C104" s="107"/>
      <c r="D104" s="107"/>
      <c r="F104" s="107"/>
      <c r="H104" s="269"/>
      <c r="I104" s="107"/>
      <c r="J104" s="107"/>
      <c r="K104" s="90"/>
    </row>
    <row r="105" spans="1:11" s="21" customFormat="1">
      <c r="A105" s="34"/>
      <c r="B105" s="88"/>
      <c r="C105" s="107"/>
      <c r="D105" s="107"/>
      <c r="F105" s="107"/>
      <c r="H105" s="269"/>
      <c r="I105" s="107"/>
      <c r="J105" s="107"/>
      <c r="K105" s="90"/>
    </row>
    <row r="106" spans="1:11" s="21" customFormat="1">
      <c r="A106" s="34"/>
      <c r="B106" s="88"/>
      <c r="C106" s="107"/>
      <c r="D106" s="107"/>
      <c r="F106" s="107"/>
      <c r="H106" s="269"/>
      <c r="I106" s="107"/>
      <c r="J106" s="107"/>
      <c r="K106" s="90"/>
    </row>
    <row r="107" spans="1:11" s="21" customFormat="1">
      <c r="A107" s="34"/>
      <c r="B107" s="88"/>
      <c r="C107" s="107"/>
      <c r="D107" s="107"/>
      <c r="F107" s="107"/>
      <c r="H107" s="269"/>
      <c r="I107" s="107"/>
      <c r="J107" s="107"/>
      <c r="K107" s="90"/>
    </row>
    <row r="108" spans="1:11" s="21" customFormat="1">
      <c r="A108" s="34"/>
      <c r="B108" s="88"/>
      <c r="C108" s="107"/>
      <c r="D108" s="107"/>
      <c r="F108" s="107"/>
      <c r="H108" s="269"/>
      <c r="I108" s="107"/>
      <c r="J108" s="107"/>
      <c r="K108" s="90"/>
    </row>
    <row r="109" spans="1:11" s="21" customFormat="1">
      <c r="A109" s="34"/>
      <c r="B109" s="88"/>
      <c r="C109" s="107"/>
      <c r="D109" s="107"/>
      <c r="F109" s="107"/>
      <c r="H109" s="269"/>
      <c r="I109" s="107"/>
      <c r="J109" s="107"/>
      <c r="K109" s="90"/>
    </row>
    <row r="110" spans="1:11" s="21" customFormat="1">
      <c r="A110" s="34"/>
      <c r="B110" s="88"/>
      <c r="C110" s="107"/>
      <c r="D110" s="107"/>
      <c r="F110" s="107"/>
      <c r="H110" s="269"/>
      <c r="I110" s="107"/>
      <c r="J110" s="107"/>
      <c r="K110" s="90"/>
    </row>
    <row r="111" spans="1:11" s="21" customFormat="1">
      <c r="A111" s="34"/>
      <c r="B111" s="88"/>
      <c r="C111" s="107"/>
      <c r="D111" s="107"/>
      <c r="F111" s="107"/>
      <c r="H111" s="269"/>
      <c r="I111" s="107"/>
      <c r="J111" s="107"/>
      <c r="K111" s="90"/>
    </row>
    <row r="112" spans="1:11" s="21" customFormat="1">
      <c r="A112" s="34"/>
      <c r="B112" s="88"/>
      <c r="C112" s="107"/>
      <c r="D112" s="107"/>
      <c r="F112" s="107"/>
      <c r="H112" s="269"/>
      <c r="I112" s="107"/>
      <c r="J112" s="107"/>
      <c r="K112" s="90"/>
    </row>
    <row r="113" spans="1:11" s="21" customFormat="1">
      <c r="A113" s="34"/>
      <c r="B113" s="88"/>
      <c r="C113" s="107"/>
      <c r="D113" s="107"/>
      <c r="F113" s="107"/>
      <c r="H113" s="269"/>
      <c r="I113" s="107"/>
      <c r="J113" s="107"/>
      <c r="K113" s="90"/>
    </row>
    <row r="114" spans="1:11" s="21" customFormat="1">
      <c r="A114" s="34"/>
      <c r="B114" s="88"/>
      <c r="C114" s="107"/>
      <c r="D114" s="107"/>
      <c r="F114" s="107"/>
      <c r="H114" s="269"/>
      <c r="I114" s="107"/>
      <c r="J114" s="107"/>
      <c r="K114" s="90"/>
    </row>
    <row r="115" spans="1:11" s="21" customFormat="1">
      <c r="A115" s="34"/>
      <c r="B115" s="88"/>
      <c r="C115" s="107"/>
      <c r="D115" s="107"/>
      <c r="F115" s="107"/>
      <c r="H115" s="269"/>
      <c r="I115" s="107"/>
      <c r="J115" s="107"/>
      <c r="K115" s="90"/>
    </row>
    <row r="116" spans="1:11" s="21" customFormat="1">
      <c r="A116" s="34"/>
      <c r="B116" s="88"/>
      <c r="C116" s="107"/>
      <c r="D116" s="107"/>
      <c r="F116" s="107"/>
      <c r="H116" s="269"/>
      <c r="I116" s="107"/>
      <c r="J116" s="107"/>
      <c r="K116" s="90"/>
    </row>
    <row r="117" spans="1:11" s="21" customFormat="1">
      <c r="A117" s="34"/>
      <c r="B117" s="88"/>
      <c r="C117" s="107"/>
      <c r="D117" s="107"/>
      <c r="F117" s="107"/>
      <c r="H117" s="269"/>
      <c r="I117" s="107"/>
      <c r="J117" s="107"/>
      <c r="K117" s="90"/>
    </row>
  </sheetData>
  <mergeCells count="65">
    <mergeCell ref="E8:E10"/>
    <mergeCell ref="A47:A50"/>
    <mergeCell ref="A22:A25"/>
    <mergeCell ref="B34:B39"/>
    <mergeCell ref="C34:C39"/>
    <mergeCell ref="D34:D39"/>
    <mergeCell ref="B18:B20"/>
    <mergeCell ref="C18:C20"/>
    <mergeCell ref="D18:D20"/>
    <mergeCell ref="B24:B26"/>
    <mergeCell ref="C24:C26"/>
    <mergeCell ref="D24:D26"/>
    <mergeCell ref="B12:B14"/>
    <mergeCell ref="C12:C14"/>
    <mergeCell ref="D12:D14"/>
    <mergeCell ref="B8:B10"/>
    <mergeCell ref="A5:A6"/>
    <mergeCell ref="D2:E2"/>
    <mergeCell ref="E55:E58"/>
    <mergeCell ref="E5:E6"/>
    <mergeCell ref="E12:E14"/>
    <mergeCell ref="E15:E17"/>
    <mergeCell ref="E18:E20"/>
    <mergeCell ref="B28:B33"/>
    <mergeCell ref="C28:C33"/>
    <mergeCell ref="D28:D33"/>
    <mergeCell ref="C5:C6"/>
    <mergeCell ref="D5:D6"/>
    <mergeCell ref="B47:B49"/>
    <mergeCell ref="C47:C49"/>
    <mergeCell ref="D47:D49"/>
    <mergeCell ref="B5:B6"/>
    <mergeCell ref="E66:E67"/>
    <mergeCell ref="E24:E26"/>
    <mergeCell ref="E28:E33"/>
    <mergeCell ref="E34:E39"/>
    <mergeCell ref="E47:E49"/>
    <mergeCell ref="E51:E54"/>
    <mergeCell ref="E45:E46"/>
    <mergeCell ref="E59:E62"/>
    <mergeCell ref="C8:C10"/>
    <mergeCell ref="B66:B67"/>
    <mergeCell ref="C66:C67"/>
    <mergeCell ref="D66:D67"/>
    <mergeCell ref="B55:B58"/>
    <mergeCell ref="C55:C58"/>
    <mergeCell ref="D55:D58"/>
    <mergeCell ref="B15:B17"/>
    <mergeCell ref="C15:C17"/>
    <mergeCell ref="D15:D17"/>
    <mergeCell ref="B45:B46"/>
    <mergeCell ref="C45:C46"/>
    <mergeCell ref="D8:D10"/>
    <mergeCell ref="F45:F46"/>
    <mergeCell ref="B64:B65"/>
    <mergeCell ref="C64:C65"/>
    <mergeCell ref="D64:D65"/>
    <mergeCell ref="B51:B54"/>
    <mergeCell ref="C51:C54"/>
    <mergeCell ref="D51:D54"/>
    <mergeCell ref="D45:D46"/>
    <mergeCell ref="E64:E65"/>
    <mergeCell ref="B59:B62"/>
    <mergeCell ref="C59:C62"/>
    <mergeCell ref="D59:D62"/>
  </mergeCells>
  <phoneticPr fontId="4"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0403dc5-3747-405d-bdde-88665b89b323">
      <Terms xmlns="http://schemas.microsoft.com/office/infopath/2007/PartnerControls"/>
    </lcf76f155ced4ddcb4097134ff3c332f>
    <TaxCatchAll xmlns="75e05205-f2e1-4168-9176-3cea1311c638" xsi:nil="true"/>
    <SharedWithUsers xmlns="5cfc7c98-c842-42bb-bbd7-989666f312ac">
      <UserInfo>
        <DisplayName>John Green</DisplayName>
        <AccountId>59</AccountId>
        <AccountType/>
      </UserInfo>
      <UserInfo>
        <DisplayName>Andrew Brown</DisplayName>
        <AccountId>1085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8D7B128EC04846B1755D25053E68B6" ma:contentTypeVersion="14" ma:contentTypeDescription="Create a new document." ma:contentTypeScope="" ma:versionID="302e136b8312d47f40901dd5bd29033c">
  <xsd:schema xmlns:xsd="http://www.w3.org/2001/XMLSchema" xmlns:xs="http://www.w3.org/2001/XMLSchema" xmlns:p="http://schemas.microsoft.com/office/2006/metadata/properties" xmlns:ns2="5cfc7c98-c842-42bb-bbd7-989666f312ac" xmlns:ns3="20403dc5-3747-405d-bdde-88665b89b323" xmlns:ns4="75e05205-f2e1-4168-9176-3cea1311c638" targetNamespace="http://schemas.microsoft.com/office/2006/metadata/properties" ma:root="true" ma:fieldsID="6552ed239f3e216a83476fa82ebcc146" ns2:_="" ns3:_="" ns4:_="">
    <xsd:import namespace="5cfc7c98-c842-42bb-bbd7-989666f312ac"/>
    <xsd:import namespace="20403dc5-3747-405d-bdde-88665b89b323"/>
    <xsd:import namespace="75e05205-f2e1-4168-9176-3cea1311c6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c7c98-c842-42bb-bbd7-989666f312a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403dc5-3747-405d-bdde-88665b89b3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00ad4f1-b1c2-4e87-8f40-c73bc8a3e6f2}" ma:internalName="TaxCatchAll" ma:showField="CatchAllData" ma:web="5cfc7c98-c842-42bb-bbd7-989666f312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97D2E6-823B-44E2-8A00-BFF9D6A6BFC7}">
  <ds:schemaRefs>
    <ds:schemaRef ds:uri="http://schemas.microsoft.com/sharepoint/v3/contenttype/forms"/>
  </ds:schemaRefs>
</ds:datastoreItem>
</file>

<file path=customXml/itemProps2.xml><?xml version="1.0" encoding="utf-8"?>
<ds:datastoreItem xmlns:ds="http://schemas.openxmlformats.org/officeDocument/2006/customXml" ds:itemID="{35709E7F-6B4B-4925-92EF-38EC4AA992E8}">
  <ds:schemaRefs>
    <ds:schemaRef ds:uri="http://schemas.microsoft.com/office/2006/metadata/properties"/>
    <ds:schemaRef ds:uri="http://schemas.microsoft.com/office/infopath/2007/PartnerControls"/>
    <ds:schemaRef ds:uri="20403dc5-3747-405d-bdde-88665b89b323"/>
    <ds:schemaRef ds:uri="75e05205-f2e1-4168-9176-3cea1311c638"/>
    <ds:schemaRef ds:uri="5cfc7c98-c842-42bb-bbd7-989666f312ac"/>
  </ds:schemaRefs>
</ds:datastoreItem>
</file>

<file path=customXml/itemProps3.xml><?xml version="1.0" encoding="utf-8"?>
<ds:datastoreItem xmlns:ds="http://schemas.openxmlformats.org/officeDocument/2006/customXml" ds:itemID="{A6B454C1-C6BE-4D31-B62E-082E74583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c7c98-c842-42bb-bbd7-989666f312ac"/>
    <ds:schemaRef ds:uri="20403dc5-3747-405d-bdde-88665b89b32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3</vt:i4>
      </vt:variant>
    </vt:vector>
  </HeadingPairs>
  <TitlesOfParts>
    <vt:vector size="3" baseType="lpstr">
      <vt:lpstr>1. Method intro</vt:lpstr>
      <vt:lpstr>2. Data collection sheet</vt:lpstr>
      <vt:lpstr>3. Impact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2025-07-15T08:43:12Z</dcterms:created>
  <dcterms:modified xsi:type="dcterms:W3CDTF">2025-07-16T11:11:10Z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0x010100C58D7B128EC04846B1755D25053E68B6</vt:lpwstr>
  </property>
</Properties>
</file>